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6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tatnett.sharepoint.com/sites/LangsiktigMarkedsanalyse_fag/Shared Documents/LMA 2022/Rapport/"/>
    </mc:Choice>
  </mc:AlternateContent>
  <xr:revisionPtr revIDLastSave="391" documentId="8_{86596210-FE51-475F-8849-032F3DE6D91E}" xr6:coauthVersionLast="47" xr6:coauthVersionMax="47" xr10:uidLastSave="{5C14BF75-047F-474D-8C4A-E7925DF0BC91}"/>
  <bookViews>
    <workbookView xWindow="-108" yWindow="-108" windowWidth="23256" windowHeight="12576" xr2:uid="{00000000-000D-0000-FFFF-FFFF00000000}"/>
  </bookViews>
  <sheets>
    <sheet name="Info" sheetId="7" r:id="rId1"/>
    <sheet name="Brenselspriser og CO2" sheetId="6" r:id="rId2"/>
    <sheet name="Forbruk og produksjon Europa" sheetId="15" r:id="rId3"/>
    <sheet name="Forbruk og produksjon Norden" sheetId="12" r:id="rId4"/>
    <sheet name="Norsk forbruk" sheetId="11" r:id="rId5"/>
    <sheet name="Kraftpriser_Europa" sheetId="14" r:id="rId6"/>
    <sheet name="Kraftpriser_Norden" sheetId="13" r:id="rId7"/>
  </sheets>
  <externalReferences>
    <externalReference r:id="rId8"/>
  </externalReferences>
  <definedNames>
    <definedName name="Addo_DocID">"3f92e804-30ba-4061-b1ea-bb1ef80216a1"</definedName>
    <definedName name="Addo_Today">43090</definedName>
    <definedName name="ds1forskyvning">#REF!</definedName>
    <definedName name="ds2forskyvnin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4" i="11" l="1"/>
  <c r="H42" i="11"/>
  <c r="H22" i="11"/>
  <c r="D32" i="11"/>
  <c r="E32" i="11"/>
  <c r="F32" i="11"/>
  <c r="G32" i="11"/>
  <c r="H32" i="11"/>
  <c r="L25" i="11"/>
  <c r="M16" i="11"/>
  <c r="L19" i="11" s="1"/>
  <c r="E42" i="11"/>
  <c r="F42" i="11"/>
  <c r="G42" i="11"/>
  <c r="D22" i="11"/>
  <c r="E22" i="11"/>
  <c r="F22" i="11"/>
  <c r="G22" i="11"/>
  <c r="H12" i="11"/>
  <c r="G12" i="11"/>
  <c r="F12" i="11"/>
  <c r="E12" i="11"/>
  <c r="D12" i="11"/>
  <c r="D74" i="15" l="1"/>
  <c r="D76" i="15" s="1"/>
  <c r="D56" i="15"/>
  <c r="D58" i="15" s="1"/>
  <c r="D38" i="15"/>
  <c r="D40" i="15" s="1"/>
  <c r="D22" i="15"/>
  <c r="D20" i="15"/>
  <c r="N25" i="15"/>
  <c r="I22" i="6" a="1"/>
  <c r="I22" i="6" s="1"/>
  <c r="J22" i="6" a="1"/>
  <c r="J22" i="6" s="1"/>
  <c r="I23" i="6" a="1"/>
  <c r="I23" i="6" s="1"/>
  <c r="J23" i="6" a="1"/>
  <c r="J23" i="6" s="1"/>
  <c r="H24" i="6" a="1"/>
  <c r="H24" i="6" s="1"/>
  <c r="I24" i="6" a="1"/>
  <c r="I24" i="6" s="1"/>
  <c r="J24" i="6" a="1"/>
  <c r="J24" i="6" s="1"/>
  <c r="E19" i="6" l="1"/>
  <c r="H22" i="6" a="1"/>
  <c r="H22" i="6" s="1"/>
  <c r="H23" i="6" a="1"/>
  <c r="H23" i="6" s="1"/>
  <c r="I21" i="6" a="1"/>
  <c r="I21" i="6" s="1"/>
  <c r="J21" i="6" a="1"/>
  <c r="J21" i="6" s="1"/>
  <c r="H21" i="6" a="1"/>
  <c r="H21" i="6" s="1"/>
  <c r="G20" i="6" a="1"/>
  <c r="G20" i="6" s="1"/>
  <c r="H76" i="15" l="1"/>
  <c r="G76" i="15"/>
  <c r="F76" i="15"/>
  <c r="E76" i="15"/>
  <c r="H58" i="15"/>
  <c r="G58" i="15"/>
  <c r="F58" i="15"/>
  <c r="E58" i="15"/>
  <c r="H40" i="15"/>
  <c r="G40" i="15"/>
  <c r="F40" i="15"/>
  <c r="E40" i="15"/>
  <c r="H22" i="15"/>
  <c r="G22" i="15"/>
  <c r="F22" i="15"/>
  <c r="E22" i="15"/>
  <c r="R25" i="15"/>
  <c r="Q25" i="15"/>
  <c r="P25" i="15"/>
  <c r="O25" i="15"/>
  <c r="M25" i="15"/>
  <c r="L26" i="11"/>
  <c r="L27" i="11"/>
  <c r="L28" i="11"/>
  <c r="O16" i="11"/>
  <c r="P16" i="11"/>
  <c r="Q16" i="11"/>
  <c r="R16" i="11"/>
  <c r="N16" i="11"/>
  <c r="M25" i="12"/>
  <c r="L28" i="12" s="1"/>
  <c r="N25" i="12"/>
  <c r="O25" i="12"/>
  <c r="P25" i="12"/>
  <c r="Q25" i="12"/>
  <c r="R25" i="12"/>
  <c r="L23" i="11" l="1"/>
  <c r="P23" i="11" s="1"/>
  <c r="O19" i="11"/>
  <c r="L22" i="11"/>
  <c r="L34" i="15"/>
  <c r="N34" i="15" s="1"/>
  <c r="L41" i="15"/>
  <c r="L27" i="15"/>
  <c r="N27" i="15" s="1"/>
  <c r="L31" i="15"/>
  <c r="N31" i="15" s="1"/>
  <c r="L32" i="15"/>
  <c r="L35" i="15"/>
  <c r="N35" i="15" s="1"/>
  <c r="L39" i="15"/>
  <c r="N39" i="15" s="1"/>
  <c r="L33" i="15"/>
  <c r="L38" i="15"/>
  <c r="L30" i="15"/>
  <c r="L37" i="15"/>
  <c r="N37" i="15" s="1"/>
  <c r="L29" i="15"/>
  <c r="L36" i="15"/>
  <c r="L24" i="11"/>
  <c r="L20" i="11"/>
  <c r="R20" i="11" s="1"/>
  <c r="L18" i="11"/>
  <c r="L21" i="11"/>
  <c r="L27" i="12"/>
  <c r="L41" i="12"/>
  <c r="L32" i="12"/>
  <c r="L35" i="12"/>
  <c r="L40" i="12"/>
  <c r="L31" i="12"/>
  <c r="L36" i="12"/>
  <c r="L43" i="12"/>
  <c r="Q43" i="12" s="1"/>
  <c r="L30" i="12"/>
  <c r="L33" i="12"/>
  <c r="L38" i="12"/>
  <c r="L29" i="12"/>
  <c r="L39" i="12"/>
  <c r="L37" i="12"/>
  <c r="O23" i="11" l="1"/>
  <c r="N23" i="11"/>
  <c r="Q23" i="11"/>
  <c r="R23" i="11"/>
  <c r="Q19" i="11"/>
  <c r="P19" i="11"/>
  <c r="N19" i="11"/>
  <c r="R19" i="11"/>
  <c r="R33" i="15"/>
  <c r="N33" i="15"/>
  <c r="Q36" i="15"/>
  <c r="N36" i="15"/>
  <c r="O32" i="15"/>
  <c r="N32" i="15"/>
  <c r="R29" i="15"/>
  <c r="N29" i="15"/>
  <c r="Q30" i="15"/>
  <c r="N30" i="15"/>
  <c r="R41" i="15"/>
  <c r="N41" i="15"/>
  <c r="R38" i="15"/>
  <c r="N38" i="15"/>
  <c r="P34" i="15"/>
  <c r="Q34" i="15"/>
  <c r="R34" i="15"/>
  <c r="O34" i="15"/>
  <c r="O41" i="15"/>
  <c r="Q41" i="15"/>
  <c r="P41" i="15"/>
  <c r="P27" i="15"/>
  <c r="R27" i="15"/>
  <c r="Q27" i="15"/>
  <c r="O27" i="15"/>
  <c r="R32" i="15"/>
  <c r="P39" i="15"/>
  <c r="Q39" i="15"/>
  <c r="Q32" i="15"/>
  <c r="R31" i="15"/>
  <c r="O31" i="15"/>
  <c r="P32" i="15"/>
  <c r="R35" i="15"/>
  <c r="Q31" i="15"/>
  <c r="P31" i="15"/>
  <c r="P33" i="15"/>
  <c r="P30" i="15"/>
  <c r="R36" i="15"/>
  <c r="O38" i="15"/>
  <c r="O30" i="15"/>
  <c r="O36" i="15"/>
  <c r="Q37" i="15"/>
  <c r="O37" i="15"/>
  <c r="R39" i="15"/>
  <c r="P35" i="15"/>
  <c r="Q38" i="15"/>
  <c r="P38" i="15"/>
  <c r="Q33" i="15"/>
  <c r="O39" i="15"/>
  <c r="Q35" i="15"/>
  <c r="R30" i="15"/>
  <c r="P37" i="15"/>
  <c r="R37" i="15"/>
  <c r="O29" i="15"/>
  <c r="Q29" i="15"/>
  <c r="O33" i="15"/>
  <c r="P29" i="15"/>
  <c r="O35" i="15"/>
  <c r="P36" i="15"/>
  <c r="N20" i="11"/>
  <c r="O20" i="11"/>
  <c r="P20" i="11"/>
  <c r="Q20" i="11"/>
  <c r="N21" i="11"/>
  <c r="O21" i="11"/>
  <c r="R21" i="11"/>
  <c r="P21" i="11"/>
  <c r="Q21" i="11"/>
  <c r="P22" i="11"/>
  <c r="Q22" i="11"/>
  <c r="R22" i="11"/>
  <c r="N22" i="11"/>
  <c r="O22" i="11"/>
  <c r="N18" i="11"/>
  <c r="O18" i="11"/>
  <c r="P18" i="11"/>
  <c r="Q18" i="11"/>
  <c r="R18" i="11"/>
  <c r="L24" i="14" l="1" a="1"/>
  <c r="L24" i="14" s="1"/>
  <c r="N24" i="14" s="1"/>
  <c r="K24" i="14" a="1"/>
  <c r="K24" i="14" s="1"/>
  <c r="J24" i="14" a="1"/>
  <c r="J24" i="14" s="1"/>
  <c r="L23" i="14" a="1"/>
  <c r="L23" i="14" s="1"/>
  <c r="N23" i="14" s="1"/>
  <c r="K23" i="14" a="1"/>
  <c r="K23" i="14" s="1"/>
  <c r="J23" i="14" a="1"/>
  <c r="J23" i="14" s="1"/>
  <c r="L22" i="14" a="1"/>
  <c r="L22" i="14" s="1"/>
  <c r="N22" i="14" s="1"/>
  <c r="K22" i="14" a="1"/>
  <c r="K22" i="14" s="1"/>
  <c r="J22" i="14" a="1"/>
  <c r="J22" i="14" s="1"/>
  <c r="L21" i="14" a="1"/>
  <c r="L21" i="14" s="1"/>
  <c r="N21" i="14" s="1"/>
  <c r="K21" i="14" a="1"/>
  <c r="K21" i="14" s="1"/>
  <c r="J21" i="14" a="1"/>
  <c r="J21" i="14" s="1"/>
  <c r="O21" i="14" l="1"/>
  <c r="Q21" i="14"/>
  <c r="O22" i="14"/>
  <c r="Q22" i="14"/>
  <c r="Q24" i="14"/>
  <c r="O23" i="14"/>
  <c r="Q23" i="14"/>
  <c r="O24" i="14"/>
  <c r="J22" i="13" a="1"/>
  <c r="J22" i="13" s="1"/>
  <c r="K22" i="13" a="1"/>
  <c r="K22" i="13" s="1"/>
  <c r="L22" i="13" a="1"/>
  <c r="L22" i="13" s="1"/>
  <c r="N22" i="13" s="1"/>
  <c r="J23" i="13" a="1"/>
  <c r="J23" i="13" s="1"/>
  <c r="K23" i="13" a="1"/>
  <c r="K23" i="13" s="1"/>
  <c r="L23" i="13" a="1"/>
  <c r="L23" i="13" s="1"/>
  <c r="N23" i="13" s="1"/>
  <c r="J24" i="13" a="1"/>
  <c r="J24" i="13" s="1"/>
  <c r="K24" i="13" a="1"/>
  <c r="K24" i="13" s="1"/>
  <c r="L24" i="13" a="1"/>
  <c r="L24" i="13" s="1"/>
  <c r="N24" i="13" s="1"/>
  <c r="K21" i="13" a="1"/>
  <c r="K21" i="13" s="1"/>
  <c r="L21" i="13" a="1"/>
  <c r="L21" i="13" s="1"/>
  <c r="N21" i="13" s="1"/>
  <c r="J21" i="13" a="1"/>
  <c r="J21" i="13" s="1"/>
  <c r="N37" i="12"/>
  <c r="N38" i="12"/>
  <c r="O38" i="12"/>
  <c r="P38" i="12"/>
  <c r="Q38" i="12"/>
  <c r="R38" i="12"/>
  <c r="N39" i="12"/>
  <c r="O39" i="12"/>
  <c r="P39" i="12"/>
  <c r="Q39" i="12"/>
  <c r="R39" i="12"/>
  <c r="N40" i="12"/>
  <c r="O40" i="12"/>
  <c r="P40" i="12"/>
  <c r="Q40" i="12"/>
  <c r="R40" i="12"/>
  <c r="N35" i="12"/>
  <c r="O35" i="12"/>
  <c r="P35" i="12"/>
  <c r="Q35" i="12"/>
  <c r="R35" i="12"/>
  <c r="N36" i="12"/>
  <c r="O36" i="12"/>
  <c r="P36" i="12"/>
  <c r="Q36" i="12"/>
  <c r="R36" i="12"/>
  <c r="O37" i="12"/>
  <c r="P37" i="12"/>
  <c r="Q37" i="12"/>
  <c r="R37" i="12"/>
  <c r="N28" i="12"/>
  <c r="O28" i="12"/>
  <c r="P28" i="12"/>
  <c r="Q28" i="12"/>
  <c r="R28" i="12"/>
  <c r="N32" i="12"/>
  <c r="O32" i="12"/>
  <c r="P32" i="12"/>
  <c r="Q32" i="12"/>
  <c r="R32" i="12"/>
  <c r="N29" i="12"/>
  <c r="O29" i="12"/>
  <c r="P29" i="12"/>
  <c r="Q29" i="12"/>
  <c r="R29" i="12"/>
  <c r="N30" i="12"/>
  <c r="O30" i="12"/>
  <c r="P30" i="12"/>
  <c r="Q30" i="12"/>
  <c r="R30" i="12"/>
  <c r="N31" i="12"/>
  <c r="O31" i="12"/>
  <c r="P31" i="12"/>
  <c r="Q31" i="12"/>
  <c r="R31" i="12"/>
  <c r="O27" i="12"/>
  <c r="P27" i="12"/>
  <c r="Q27" i="12"/>
  <c r="R27" i="12"/>
  <c r="N27" i="12"/>
  <c r="N33" i="12" l="1"/>
  <c r="O41" i="12"/>
  <c r="O33" i="12"/>
  <c r="Q33" i="12"/>
  <c r="Q21" i="13"/>
  <c r="Q24" i="13"/>
  <c r="O23" i="13"/>
  <c r="Q23" i="13"/>
  <c r="O22" i="13"/>
  <c r="O21" i="13"/>
  <c r="O24" i="13"/>
  <c r="Q22" i="13"/>
  <c r="P33" i="12" l="1"/>
  <c r="R33" i="12"/>
  <c r="O43" i="12"/>
  <c r="N43" i="12" l="1"/>
  <c r="N41" i="12"/>
  <c r="R43" i="12"/>
  <c r="R41" i="12"/>
  <c r="Q41" i="12"/>
  <c r="P43" i="12"/>
  <c r="P41" i="12"/>
  <c r="R27" i="11"/>
  <c r="G44" i="11"/>
  <c r="Q27" i="11" s="1"/>
  <c r="F44" i="11"/>
  <c r="P27" i="11" s="1"/>
  <c r="E44" i="11"/>
  <c r="O27" i="11" s="1"/>
  <c r="D44" i="11"/>
  <c r="N27" i="11" s="1"/>
  <c r="H34" i="11"/>
  <c r="R25" i="11" s="1"/>
  <c r="G34" i="11"/>
  <c r="Q25" i="11" s="1"/>
  <c r="F34" i="11"/>
  <c r="P25" i="11" s="1"/>
  <c r="E34" i="11"/>
  <c r="O25" i="11" s="1"/>
  <c r="D34" i="11"/>
  <c r="N25" i="11" s="1"/>
  <c r="H24" i="11"/>
  <c r="R26" i="11" s="1"/>
  <c r="G24" i="11"/>
  <c r="Q26" i="11" s="1"/>
  <c r="F24" i="11"/>
  <c r="P26" i="11" s="1"/>
  <c r="E24" i="11"/>
  <c r="O26" i="11" s="1"/>
  <c r="D24" i="11"/>
  <c r="N26" i="11" s="1"/>
  <c r="H14" i="11"/>
  <c r="G14" i="11"/>
  <c r="F14" i="11"/>
  <c r="E14" i="11"/>
  <c r="D14" i="11"/>
  <c r="N28" i="11" s="1"/>
  <c r="R24" i="11" l="1"/>
  <c r="R28" i="11"/>
  <c r="P28" i="11"/>
  <c r="P24" i="11"/>
  <c r="Q28" i="11"/>
  <c r="Q24" i="11"/>
  <c r="N24" i="11"/>
  <c r="O28" i="11"/>
  <c r="O24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<sst xmlns="http://schemas.openxmlformats.org/spreadsheetml/2006/main" count="554" uniqueCount="110">
  <si>
    <t>Vi har valgt å begrense oss til å vise noen tabeller for brenselspriser, CO2-priser, forbruk, produksjon og kraftpriser. Vi henviser til rapporten for mer detaljerte analyser og forklaringer.</t>
  </si>
  <si>
    <t>For spørsmål ta kontakt med:</t>
  </si>
  <si>
    <t>Anders Kringstad</t>
  </si>
  <si>
    <t>Gå til:</t>
  </si>
  <si>
    <t>Brensels- og CO2-priser</t>
  </si>
  <si>
    <t>Forbruk og produksjon Europa</t>
  </si>
  <si>
    <t>Forbruk og produksjon Norden</t>
  </si>
  <si>
    <t>Basis</t>
  </si>
  <si>
    <t>Lav</t>
  </si>
  <si>
    <t>Høy</t>
  </si>
  <si>
    <t>Gass</t>
  </si>
  <si>
    <t>€/MWh</t>
  </si>
  <si>
    <t>Kull</t>
  </si>
  <si>
    <t>$/ton</t>
  </si>
  <si>
    <t>CO2 EU ETS</t>
  </si>
  <si>
    <t>€/ton</t>
  </si>
  <si>
    <t>CO2 UK</t>
  </si>
  <si>
    <t>Reell 2020</t>
  </si>
  <si>
    <t>LMA 2020</t>
  </si>
  <si>
    <t xml:space="preserve"> </t>
  </si>
  <si>
    <t>Forbruk og produksjon</t>
  </si>
  <si>
    <t>Årlig gjennomsnittlig TWh for alle værår basert på resultater fra modellsimuleringer</t>
  </si>
  <si>
    <t/>
  </si>
  <si>
    <t>Sum forbruk</t>
  </si>
  <si>
    <t>Vannkraft</t>
  </si>
  <si>
    <t>Havvind</t>
  </si>
  <si>
    <t>Solkraft</t>
  </si>
  <si>
    <t>Øvrig fornybar</t>
  </si>
  <si>
    <t>Kjernekraft</t>
  </si>
  <si>
    <t>Gasskraft</t>
  </si>
  <si>
    <t>Kullkraft</t>
  </si>
  <si>
    <t>Sum produksjon</t>
  </si>
  <si>
    <t>Netto eksport*</t>
  </si>
  <si>
    <t>* Negativ verdi representerer netto import</t>
  </si>
  <si>
    <t>Tyskland</t>
  </si>
  <si>
    <t>Storbritannia</t>
  </si>
  <si>
    <t>Frankrike</t>
  </si>
  <si>
    <t>Hydrogenproduksjon</t>
  </si>
  <si>
    <t>Transport</t>
  </si>
  <si>
    <t>Danmark</t>
  </si>
  <si>
    <t>Gjennomsnittpriser</t>
  </si>
  <si>
    <t>Velg område:</t>
  </si>
  <si>
    <t>Sveits</t>
  </si>
  <si>
    <t>Østerrike</t>
  </si>
  <si>
    <t>Tsjekkia</t>
  </si>
  <si>
    <t>Nederland</t>
  </si>
  <si>
    <t>Polen</t>
  </si>
  <si>
    <t>Sørøst-Norge (NO1)</t>
  </si>
  <si>
    <t>Sørvest-Norge (NO2)</t>
  </si>
  <si>
    <t>Midt-Norge (NO3)</t>
  </si>
  <si>
    <t>Nord-Norge (NO4)</t>
  </si>
  <si>
    <t>Vest-Norge (NO5)</t>
  </si>
  <si>
    <t xml:space="preserve">Norsk forbruk, ulike scenario </t>
  </si>
  <si>
    <t>Kraftpriser, Europa</t>
  </si>
  <si>
    <t>Kraftpriser, Norden</t>
  </si>
  <si>
    <t>Reell 2022</t>
  </si>
  <si>
    <t>CO2 UK*</t>
  </si>
  <si>
    <t>* UK ETS + CPS (Carbon Support Price)</t>
  </si>
  <si>
    <t>Landvind</t>
  </si>
  <si>
    <t>Hydrogen/biogass</t>
  </si>
  <si>
    <t>Avfallsforbrenning &amp; øvrig termisk</t>
  </si>
  <si>
    <t>Tyskland**</t>
  </si>
  <si>
    <t>Storbritannia**</t>
  </si>
  <si>
    <t>* *Inkludert Tysk andel av vindkrafthubbene til havs</t>
  </si>
  <si>
    <t>* *Inkludert Britisk andel av vindkrafthubbene til havs</t>
  </si>
  <si>
    <t xml:space="preserve">Kraftforbruk i Norge </t>
  </si>
  <si>
    <t>Alminnelig forbruk og tap</t>
  </si>
  <si>
    <t>Datasenter/Batteri</t>
  </si>
  <si>
    <t>Kraftintensiv industri og næring</t>
  </si>
  <si>
    <t>Petroleum</t>
  </si>
  <si>
    <t>Ekstra høy</t>
  </si>
  <si>
    <t>Norge</t>
  </si>
  <si>
    <t>Øvrig produksjon</t>
  </si>
  <si>
    <t>Netto eksport</t>
  </si>
  <si>
    <t>Sverige</t>
  </si>
  <si>
    <t>Finland</t>
  </si>
  <si>
    <t>Norden</t>
  </si>
  <si>
    <t>LMA 2022</t>
  </si>
  <si>
    <t>LMA 2022 - Basis</t>
  </si>
  <si>
    <t>Belgia</t>
  </si>
  <si>
    <t>Reelle 2022 €/MWh</t>
  </si>
  <si>
    <t>Sør-Sverige (SE3)</t>
  </si>
  <si>
    <t>-</t>
  </si>
  <si>
    <t>LMA 2022 og LMA 2020</t>
  </si>
  <si>
    <t>Lavpris</t>
  </si>
  <si>
    <t>Høypris</t>
  </si>
  <si>
    <t>Europa11</t>
  </si>
  <si>
    <t>Bunn</t>
  </si>
  <si>
    <t>Snittpriser</t>
  </si>
  <si>
    <t>Nord-Sverige (SE1)</t>
  </si>
  <si>
    <t xml:space="preserve">LMA 2022 - Basis, Høy, Ekstra høy og Lav forbruksutvikling </t>
  </si>
  <si>
    <t xml:space="preserve">OBS scenarioene må ikke forveksles med våre markedsscenario for prisutviklingen, Høypris og Lavpris </t>
  </si>
  <si>
    <t>Velg scenario</t>
  </si>
  <si>
    <t>Ekstra Høy</t>
  </si>
  <si>
    <t xml:space="preserve">Polen, Frankrike, </t>
  </si>
  <si>
    <t xml:space="preserve">Nederland, Belgia, </t>
  </si>
  <si>
    <t>Sveits, Østerrike,</t>
  </si>
  <si>
    <t>Tsjekkia, Slovakia, Italia</t>
  </si>
  <si>
    <t>Historikk</t>
  </si>
  <si>
    <t>LMA22</t>
  </si>
  <si>
    <t>LMA20</t>
  </si>
  <si>
    <t>Velg brensel</t>
  </si>
  <si>
    <t>LMA 2022 - Basis, Høypris, Lavpris</t>
  </si>
  <si>
    <t>Data til figuren</t>
  </si>
  <si>
    <t>fra KMA 2022</t>
  </si>
  <si>
    <t xml:space="preserve"> Storbritannia, Tyskland, </t>
  </si>
  <si>
    <t>Hydrogenproduksjon*</t>
  </si>
  <si>
    <r>
      <t xml:space="preserve">*Gruppert under "kraftintensiv industri og næring" i delrapporten </t>
    </r>
    <r>
      <rPr>
        <i/>
        <sz val="9"/>
        <color theme="0" tint="-0.499984740745262"/>
        <rFont val="Calibri"/>
        <family val="2"/>
      </rPr>
      <t>Forbruksutvikling i Norge 2022-2050</t>
    </r>
  </si>
  <si>
    <t>Dette regnearket er et supplement til vår rapport Langsiktig markedsanalyse 2022-2050 og delrapporten Forbruksutvikling i Norge 2022-2050. Følg lenken til rapporten ved å trykke på bildet.</t>
  </si>
  <si>
    <t xml:space="preserve">forbruksutvikling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</si>
</sst>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"/>
  </numFmts>
  <fonts count="62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</font>
    <font>
      <b/>
      <sz val="14"/>
      <color theme="1"/>
      <name val="Calibri"/>
      <family val="2"/>
    </font>
    <font>
      <i/>
      <sz val="10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4"/>
      <color theme="1"/>
      <name val="Calibri"/>
      <family val="2"/>
    </font>
    <font>
      <u/>
      <sz val="14"/>
      <color theme="10"/>
      <name val="Calibri"/>
      <family val="2"/>
    </font>
    <font>
      <sz val="7"/>
      <color theme="1"/>
      <name val="Calibri"/>
      <family val="2"/>
    </font>
    <font>
      <sz val="11"/>
      <color theme="0"/>
      <name val="Calibri"/>
      <family val="2"/>
    </font>
    <font>
      <sz val="12"/>
      <color theme="0"/>
      <name val="Times New Roman"/>
      <family val="2"/>
    </font>
    <font>
      <sz val="11"/>
      <color rgb="FF000000"/>
      <name val="Calibri"/>
      <family val="2"/>
    </font>
    <font>
      <sz val="8"/>
      <color theme="1" tint="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0"/>
      <name val="Times New Roman"/>
      <family val="1"/>
    </font>
    <font>
      <b/>
      <sz val="1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2"/>
      <color theme="1" tint="0.499984740745262"/>
      <name val="Times New Roman"/>
      <family val="1"/>
    </font>
    <font>
      <sz val="12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2"/>
      <color theme="0" tint="-0.34998626667073579"/>
      <name val="Times New Roman"/>
      <family val="1"/>
    </font>
    <font>
      <i/>
      <sz val="11"/>
      <color theme="0" tint="-0.34998626667073579"/>
      <name val="Calibri"/>
      <family val="2"/>
    </font>
    <font>
      <sz val="14"/>
      <color theme="0"/>
      <name val="Calibri"/>
      <family val="2"/>
    </font>
    <font>
      <sz val="8"/>
      <name val="Calibri"/>
      <family val="2"/>
    </font>
    <font>
      <sz val="10"/>
      <color theme="6" tint="0.39997558519241921"/>
      <name val="Calibri"/>
      <family val="2"/>
      <scheme val="minor"/>
    </font>
    <font>
      <sz val="11"/>
      <color theme="6" tint="0.3999755851924192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8"/>
      <color theme="1"/>
      <name val="Calibri"/>
      <family val="2"/>
    </font>
    <font>
      <i/>
      <sz val="11"/>
      <color theme="0" tint="-0.499984740745262"/>
      <name val="Calibri"/>
      <family val="2"/>
    </font>
    <font>
      <b/>
      <sz val="11"/>
      <color theme="0" tint="-0.499984740745262"/>
      <name val="Calibri"/>
      <family val="2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b/>
      <sz val="14"/>
      <color theme="0" tint="-0.499984740745262"/>
      <name val="Calibri"/>
      <family val="2"/>
    </font>
    <font>
      <sz val="12"/>
      <color theme="0" tint="-0.499984740745262"/>
      <name val="Calibri"/>
      <family val="2"/>
      <scheme val="minor"/>
    </font>
    <font>
      <sz val="11"/>
      <color theme="1"/>
      <name val="Calibri"/>
      <scheme val="minor"/>
    </font>
    <font>
      <b/>
      <sz val="14"/>
      <color theme="1"/>
      <name val="Calibri"/>
    </font>
    <font>
      <sz val="9"/>
      <color theme="0" tint="-0.499984740745262"/>
      <name val="Calibri"/>
      <family val="2"/>
    </font>
    <font>
      <i/>
      <sz val="9"/>
      <color theme="0" tint="-0.499984740745262"/>
      <name val="Calibri"/>
      <family val="2"/>
    </font>
    <font>
      <sz val="9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8" fillId="0" borderId="0" applyNumberFormat="0" applyFill="0" applyBorder="0" applyAlignment="0" applyProtection="0"/>
    <xf numFmtId="0" fontId="3" fillId="0" borderId="0"/>
  </cellStyleXfs>
  <cellXfs count="199">
    <xf numFmtId="0" fontId="0" fillId="0" borderId="0" xfId="0"/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0" fillId="0" borderId="0" xfId="0" applyFont="1"/>
    <xf numFmtId="1" fontId="0" fillId="0" borderId="0" xfId="0" applyNumberFormat="1" applyFont="1"/>
    <xf numFmtId="0" fontId="12" fillId="2" borderId="0" xfId="0" applyFont="1" applyFill="1"/>
    <xf numFmtId="0" fontId="12" fillId="0" borderId="0" xfId="0" applyFont="1"/>
    <xf numFmtId="0" fontId="10" fillId="0" borderId="0" xfId="0" applyFont="1"/>
    <xf numFmtId="0" fontId="12" fillId="3" borderId="0" xfId="0" applyFont="1" applyFill="1"/>
    <xf numFmtId="1" fontId="0" fillId="3" borderId="0" xfId="0" applyNumberFormat="1" applyFont="1" applyFill="1"/>
    <xf numFmtId="0" fontId="12" fillId="4" borderId="0" xfId="0" applyFont="1" applyFill="1"/>
    <xf numFmtId="1" fontId="0" fillId="4" borderId="0" xfId="0" applyNumberFormat="1" applyFont="1" applyFill="1"/>
    <xf numFmtId="0" fontId="12" fillId="5" borderId="0" xfId="0" applyFont="1" applyFill="1"/>
    <xf numFmtId="1" fontId="0" fillId="5" borderId="0" xfId="0" applyNumberFormat="1" applyFont="1" applyFill="1"/>
    <xf numFmtId="0" fontId="10" fillId="0" borderId="1" xfId="0" applyFont="1" applyBorder="1"/>
    <xf numFmtId="0" fontId="0" fillId="0" borderId="1" xfId="0" applyFont="1" applyBorder="1"/>
    <xf numFmtId="0" fontId="8" fillId="0" borderId="0" xfId="0" applyFont="1"/>
    <xf numFmtId="0" fontId="14" fillId="2" borderId="0" xfId="0" applyFont="1" applyFill="1"/>
    <xf numFmtId="0" fontId="15" fillId="6" borderId="0" xfId="0" applyFont="1" applyFill="1" applyAlignment="1">
      <alignment vertical="center"/>
    </xf>
    <xf numFmtId="0" fontId="16" fillId="6" borderId="0" xfId="0" applyFont="1" applyFill="1" applyAlignment="1">
      <alignment vertical="center"/>
    </xf>
    <xf numFmtId="0" fontId="15" fillId="6" borderId="5" xfId="0" applyFont="1" applyFill="1" applyBorder="1" applyAlignment="1">
      <alignment vertical="center"/>
    </xf>
    <xf numFmtId="0" fontId="16" fillId="6" borderId="5" xfId="0" applyFont="1" applyFill="1" applyBorder="1" applyAlignment="1">
      <alignment vertical="center"/>
    </xf>
    <xf numFmtId="0" fontId="16" fillId="6" borderId="6" xfId="0" applyFont="1" applyFill="1" applyBorder="1" applyAlignment="1">
      <alignment horizontal="center" vertical="center"/>
    </xf>
    <xf numFmtId="0" fontId="16" fillId="7" borderId="5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vertical="center"/>
    </xf>
    <xf numFmtId="0" fontId="16" fillId="6" borderId="0" xfId="0" applyFont="1" applyFill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6" borderId="7" xfId="0" applyFont="1" applyFill="1" applyBorder="1" applyAlignment="1">
      <alignment vertical="center"/>
    </xf>
    <xf numFmtId="0" fontId="16" fillId="6" borderId="0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/>
    </xf>
    <xf numFmtId="0" fontId="16" fillId="8" borderId="5" xfId="0" applyFont="1" applyFill="1" applyBorder="1" applyAlignment="1">
      <alignment horizontal="center" vertical="center"/>
    </xf>
    <xf numFmtId="0" fontId="16" fillId="8" borderId="6" xfId="0" applyFont="1" applyFill="1" applyBorder="1" applyAlignment="1">
      <alignment horizontal="center" vertical="center"/>
    </xf>
    <xf numFmtId="0" fontId="16" fillId="8" borderId="7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1" fontId="0" fillId="0" borderId="0" xfId="0" applyNumberFormat="1"/>
    <xf numFmtId="0" fontId="18" fillId="0" borderId="0" xfId="1"/>
    <xf numFmtId="0" fontId="19" fillId="0" borderId="0" xfId="0" applyFont="1" applyAlignment="1">
      <alignment wrapText="1"/>
    </xf>
    <xf numFmtId="0" fontId="20" fillId="0" borderId="0" xfId="1" applyFont="1" applyAlignment="1">
      <alignment wrapText="1"/>
    </xf>
    <xf numFmtId="0" fontId="22" fillId="0" borderId="0" xfId="0" applyFont="1"/>
    <xf numFmtId="0" fontId="4" fillId="0" borderId="0" xfId="0" applyFont="1"/>
    <xf numFmtId="0" fontId="23" fillId="8" borderId="0" xfId="0" applyFont="1" applyFill="1"/>
    <xf numFmtId="0" fontId="4" fillId="8" borderId="0" xfId="0" applyFont="1" applyFill="1"/>
    <xf numFmtId="0" fontId="4" fillId="2" borderId="0" xfId="0" applyFont="1" applyFill="1"/>
    <xf numFmtId="0" fontId="22" fillId="8" borderId="0" xfId="0" applyFont="1" applyFill="1"/>
    <xf numFmtId="0" fontId="4" fillId="0" borderId="0" xfId="0" applyFont="1" applyFill="1"/>
    <xf numFmtId="0" fontId="21" fillId="0" borderId="1" xfId="0" applyFont="1" applyBorder="1" applyAlignment="1">
      <alignment horizontal="left"/>
    </xf>
    <xf numFmtId="0" fontId="25" fillId="8" borderId="0" xfId="0" applyFont="1" applyFill="1" applyBorder="1" applyAlignment="1">
      <alignment horizontal="left" vertical="center"/>
    </xf>
    <xf numFmtId="0" fontId="25" fillId="8" borderId="0" xfId="0" applyFont="1" applyFill="1"/>
    <xf numFmtId="0" fontId="0" fillId="0" borderId="1" xfId="0" applyFont="1" applyFill="1" applyBorder="1"/>
    <xf numFmtId="0" fontId="21" fillId="0" borderId="0" xfId="0" applyFont="1" applyBorder="1" applyAlignment="1">
      <alignment horizontal="left"/>
    </xf>
    <xf numFmtId="0" fontId="3" fillId="2" borderId="0" xfId="2" applyFill="1"/>
    <xf numFmtId="0" fontId="12" fillId="2" borderId="0" xfId="2" applyFont="1" applyFill="1"/>
    <xf numFmtId="0" fontId="3" fillId="8" borderId="0" xfId="2" applyFill="1"/>
    <xf numFmtId="0" fontId="9" fillId="2" borderId="0" xfId="2" applyFont="1" applyFill="1"/>
    <xf numFmtId="0" fontId="10" fillId="2" borderId="0" xfId="2" applyFont="1" applyFill="1"/>
    <xf numFmtId="0" fontId="11" fillId="2" borderId="0" xfId="2" applyFont="1" applyFill="1"/>
    <xf numFmtId="0" fontId="12" fillId="8" borderId="0" xfId="2" applyFont="1" applyFill="1"/>
    <xf numFmtId="0" fontId="10" fillId="8" borderId="0" xfId="2" applyFont="1" applyFill="1"/>
    <xf numFmtId="1" fontId="3" fillId="8" borderId="0" xfId="2" applyNumberFormat="1" applyFill="1"/>
    <xf numFmtId="0" fontId="10" fillId="8" borderId="1" xfId="2" applyFont="1" applyFill="1" applyBorder="1"/>
    <xf numFmtId="1" fontId="3" fillId="8" borderId="1" xfId="2" applyNumberFormat="1" applyFill="1" applyBorder="1"/>
    <xf numFmtId="0" fontId="3" fillId="8" borderId="1" xfId="2" applyFill="1" applyBorder="1"/>
    <xf numFmtId="0" fontId="10" fillId="8" borderId="15" xfId="2" applyFont="1" applyFill="1" applyBorder="1"/>
    <xf numFmtId="0" fontId="3" fillId="8" borderId="15" xfId="2" applyFill="1" applyBorder="1"/>
    <xf numFmtId="1" fontId="3" fillId="8" borderId="15" xfId="2" applyNumberFormat="1" applyFill="1" applyBorder="1"/>
    <xf numFmtId="0" fontId="0" fillId="2" borderId="0" xfId="0" applyFill="1"/>
    <xf numFmtId="0" fontId="26" fillId="0" borderId="0" xfId="0" applyFont="1"/>
    <xf numFmtId="164" fontId="0" fillId="0" borderId="0" xfId="0" applyNumberFormat="1"/>
    <xf numFmtId="0" fontId="0" fillId="0" borderId="1" xfId="0" applyBorder="1"/>
    <xf numFmtId="0" fontId="12" fillId="5" borderId="1" xfId="0" applyFont="1" applyFill="1" applyBorder="1"/>
    <xf numFmtId="0" fontId="27" fillId="0" borderId="0" xfId="0" applyFont="1"/>
    <xf numFmtId="1" fontId="12" fillId="3" borderId="0" xfId="0" applyNumberFormat="1" applyFont="1" applyFill="1"/>
    <xf numFmtId="0" fontId="28" fillId="6" borderId="5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28" fillId="6" borderId="9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center" vertical="center"/>
    </xf>
    <xf numFmtId="0" fontId="28" fillId="8" borderId="6" xfId="0" applyFont="1" applyFill="1" applyBorder="1" applyAlignment="1">
      <alignment horizontal="center" vertical="center"/>
    </xf>
    <xf numFmtId="0" fontId="28" fillId="8" borderId="7" xfId="0" applyFont="1" applyFill="1" applyBorder="1" applyAlignment="1">
      <alignment horizontal="center" vertical="center"/>
    </xf>
    <xf numFmtId="0" fontId="28" fillId="8" borderId="5" xfId="0" applyFont="1" applyFill="1" applyBorder="1" applyAlignment="1">
      <alignment horizontal="center" vertical="center"/>
    </xf>
    <xf numFmtId="1" fontId="24" fillId="6" borderId="0" xfId="0" applyNumberFormat="1" applyFont="1" applyFill="1" applyAlignment="1">
      <alignment horizontal="right" vertical="center"/>
    </xf>
    <xf numFmtId="0" fontId="29" fillId="0" borderId="0" xfId="0" applyFont="1"/>
    <xf numFmtId="0" fontId="27" fillId="2" borderId="0" xfId="0" applyFont="1" applyFill="1"/>
    <xf numFmtId="0" fontId="30" fillId="2" borderId="0" xfId="0" applyFont="1" applyFill="1"/>
    <xf numFmtId="0" fontId="29" fillId="8" borderId="0" xfId="0" applyFont="1" applyFill="1"/>
    <xf numFmtId="0" fontId="31" fillId="2" borderId="0" xfId="0" applyFont="1" applyFill="1"/>
    <xf numFmtId="0" fontId="32" fillId="2" borderId="0" xfId="0" applyFont="1" applyFill="1"/>
    <xf numFmtId="0" fontId="34" fillId="0" borderId="0" xfId="0" applyFont="1"/>
    <xf numFmtId="0" fontId="35" fillId="0" borderId="0" xfId="0" applyFont="1"/>
    <xf numFmtId="0" fontId="36" fillId="8" borderId="0" xfId="0" applyFont="1" applyFill="1"/>
    <xf numFmtId="0" fontId="27" fillId="8" borderId="0" xfId="0" applyFont="1" applyFill="1"/>
    <xf numFmtId="0" fontId="27" fillId="0" borderId="0" xfId="0" applyFont="1" applyAlignment="1">
      <alignment vertical="center"/>
    </xf>
    <xf numFmtId="1" fontId="37" fillId="8" borderId="0" xfId="0" applyNumberFormat="1" applyFont="1" applyFill="1"/>
    <xf numFmtId="0" fontId="39" fillId="8" borderId="0" xfId="0" applyFont="1" applyFill="1"/>
    <xf numFmtId="0" fontId="35" fillId="8" borderId="0" xfId="0" applyFont="1" applyFill="1"/>
    <xf numFmtId="0" fontId="37" fillId="8" borderId="0" xfId="0" applyFont="1" applyFill="1"/>
    <xf numFmtId="0" fontId="39" fillId="0" borderId="0" xfId="0" applyFont="1"/>
    <xf numFmtId="0" fontId="38" fillId="8" borderId="0" xfId="0" applyFont="1" applyFill="1"/>
    <xf numFmtId="0" fontId="38" fillId="0" borderId="0" xfId="0" applyFont="1"/>
    <xf numFmtId="1" fontId="0" fillId="0" borderId="0" xfId="0" quotePrefix="1" applyNumberFormat="1" applyAlignment="1">
      <alignment horizontal="right"/>
    </xf>
    <xf numFmtId="0" fontId="31" fillId="8" borderId="0" xfId="0" applyFont="1" applyFill="1"/>
    <xf numFmtId="0" fontId="4" fillId="10" borderId="11" xfId="0" applyFont="1" applyFill="1" applyBorder="1" applyAlignment="1">
      <alignment horizontal="center"/>
    </xf>
    <xf numFmtId="0" fontId="16" fillId="10" borderId="12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16" fillId="11" borderId="12" xfId="0" applyFont="1" applyFill="1" applyBorder="1" applyAlignment="1">
      <alignment horizontal="center" vertical="center"/>
    </xf>
    <xf numFmtId="0" fontId="4" fillId="11" borderId="12" xfId="0" applyFont="1" applyFill="1" applyBorder="1" applyAlignment="1">
      <alignment horizontal="center"/>
    </xf>
    <xf numFmtId="0" fontId="16" fillId="11" borderId="13" xfId="0" applyFont="1" applyFill="1" applyBorder="1" applyAlignment="1">
      <alignment horizontal="center" vertical="center"/>
    </xf>
    <xf numFmtId="0" fontId="40" fillId="0" borderId="0" xfId="0" applyFont="1"/>
    <xf numFmtId="1" fontId="41" fillId="8" borderId="0" xfId="0" applyNumberFormat="1" applyFont="1" applyFill="1"/>
    <xf numFmtId="0" fontId="41" fillId="0" borderId="0" xfId="0" applyFont="1"/>
    <xf numFmtId="0" fontId="42" fillId="0" borderId="0" xfId="0" applyFont="1"/>
    <xf numFmtId="0" fontId="13" fillId="0" borderId="0" xfId="0" applyFont="1" applyAlignment="1">
      <alignment horizontal="left" vertical="center" wrapText="1"/>
    </xf>
    <xf numFmtId="1" fontId="41" fillId="0" borderId="0" xfId="0" applyNumberFormat="1" applyFont="1"/>
    <xf numFmtId="0" fontId="2" fillId="8" borderId="0" xfId="2" applyFont="1" applyFill="1"/>
    <xf numFmtId="1" fontId="12" fillId="4" borderId="0" xfId="0" applyNumberFormat="1" applyFont="1" applyFill="1"/>
    <xf numFmtId="1" fontId="12" fillId="5" borderId="1" xfId="0" applyNumberFormat="1" applyFont="1" applyFill="1" applyBorder="1"/>
    <xf numFmtId="0" fontId="43" fillId="0" borderId="0" xfId="0" applyFont="1"/>
    <xf numFmtId="1" fontId="40" fillId="8" borderId="0" xfId="2" applyNumberFormat="1" applyFont="1" applyFill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165" fontId="0" fillId="0" borderId="0" xfId="0" applyNumberFormat="1"/>
    <xf numFmtId="0" fontId="44" fillId="0" borderId="0" xfId="0" applyFont="1"/>
    <xf numFmtId="0" fontId="46" fillId="10" borderId="13" xfId="0" applyFont="1" applyFill="1" applyBorder="1" applyAlignment="1">
      <alignment horizontal="center" vertical="center"/>
    </xf>
    <xf numFmtId="0" fontId="47" fillId="10" borderId="12" xfId="0" applyFont="1" applyFill="1" applyBorder="1" applyAlignment="1">
      <alignment horizontal="center"/>
    </xf>
    <xf numFmtId="0" fontId="46" fillId="10" borderId="12" xfId="0" applyFont="1" applyFill="1" applyBorder="1" applyAlignment="1">
      <alignment horizontal="center" vertical="center"/>
    </xf>
    <xf numFmtId="0" fontId="48" fillId="0" borderId="0" xfId="0" applyFont="1"/>
    <xf numFmtId="1" fontId="48" fillId="8" borderId="0" xfId="0" applyNumberFormat="1" applyFont="1" applyFill="1"/>
    <xf numFmtId="0" fontId="49" fillId="0" borderId="0" xfId="0" applyFont="1"/>
    <xf numFmtId="0" fontId="0" fillId="4" borderId="0" xfId="0" applyFont="1" applyFill="1"/>
    <xf numFmtId="0" fontId="0" fillId="4" borderId="0" xfId="0" applyFill="1"/>
    <xf numFmtId="1" fontId="0" fillId="5" borderId="0" xfId="0" applyNumberFormat="1" applyFill="1"/>
    <xf numFmtId="0" fontId="49" fillId="0" borderId="0" xfId="0" applyFont="1" applyFill="1" applyAlignment="1">
      <alignment horizontal="right" vertical="center"/>
    </xf>
    <xf numFmtId="0" fontId="50" fillId="0" borderId="0" xfId="0" applyFont="1"/>
    <xf numFmtId="164" fontId="50" fillId="0" borderId="0" xfId="0" applyNumberFormat="1" applyFont="1"/>
    <xf numFmtId="0" fontId="51" fillId="0" borderId="0" xfId="0" applyFont="1"/>
    <xf numFmtId="0" fontId="52" fillId="0" borderId="0" xfId="0" applyFont="1"/>
    <xf numFmtId="0" fontId="53" fillId="8" borderId="0" xfId="2" applyFont="1" applyFill="1"/>
    <xf numFmtId="1" fontId="54" fillId="0" borderId="0" xfId="0" applyNumberFormat="1" applyFont="1"/>
    <xf numFmtId="1" fontId="54" fillId="0" borderId="0" xfId="0" quotePrefix="1" applyNumberFormat="1" applyFont="1" applyAlignment="1">
      <alignment horizontal="right"/>
    </xf>
    <xf numFmtId="0" fontId="51" fillId="3" borderId="0" xfId="0" applyFont="1" applyFill="1"/>
    <xf numFmtId="1" fontId="51" fillId="3" borderId="0" xfId="0" applyNumberFormat="1" applyFont="1" applyFill="1"/>
    <xf numFmtId="0" fontId="54" fillId="0" borderId="0" xfId="0" applyFont="1"/>
    <xf numFmtId="0" fontId="51" fillId="4" borderId="0" xfId="0" applyFont="1" applyFill="1"/>
    <xf numFmtId="1" fontId="51" fillId="4" borderId="0" xfId="0" applyNumberFormat="1" applyFont="1" applyFill="1"/>
    <xf numFmtId="0" fontId="51" fillId="5" borderId="1" xfId="0" applyFont="1" applyFill="1" applyBorder="1"/>
    <xf numFmtId="1" fontId="54" fillId="5" borderId="1" xfId="0" applyNumberFormat="1" applyFont="1" applyFill="1" applyBorder="1"/>
    <xf numFmtId="0" fontId="53" fillId="0" borderId="0" xfId="0" applyFont="1"/>
    <xf numFmtId="164" fontId="54" fillId="0" borderId="0" xfId="0" applyNumberFormat="1" applyFont="1"/>
    <xf numFmtId="0" fontId="55" fillId="0" borderId="0" xfId="0" applyFont="1"/>
    <xf numFmtId="1" fontId="54" fillId="3" borderId="0" xfId="0" applyNumberFormat="1" applyFont="1" applyFill="1"/>
    <xf numFmtId="1" fontId="54" fillId="4" borderId="0" xfId="0" applyNumberFormat="1" applyFont="1" applyFill="1"/>
    <xf numFmtId="0" fontId="51" fillId="5" borderId="0" xfId="0" applyFont="1" applyFill="1"/>
    <xf numFmtId="1" fontId="54" fillId="5" borderId="0" xfId="0" applyNumberFormat="1" applyFont="1" applyFill="1"/>
    <xf numFmtId="0" fontId="51" fillId="8" borderId="0" xfId="2" applyFont="1" applyFill="1"/>
    <xf numFmtId="1" fontId="48" fillId="8" borderId="0" xfId="2" applyNumberFormat="1" applyFont="1" applyFill="1"/>
    <xf numFmtId="1" fontId="53" fillId="8" borderId="0" xfId="2" applyNumberFormat="1" applyFont="1" applyFill="1"/>
    <xf numFmtId="0" fontId="51" fillId="9" borderId="0" xfId="2" applyFont="1" applyFill="1"/>
    <xf numFmtId="1" fontId="53" fillId="9" borderId="0" xfId="2" applyNumberFormat="1" applyFont="1" applyFill="1"/>
    <xf numFmtId="0" fontId="53" fillId="8" borderId="0" xfId="0" applyFont="1" applyFill="1"/>
    <xf numFmtId="1" fontId="56" fillId="8" borderId="0" xfId="0" applyNumberFormat="1" applyFont="1" applyFill="1"/>
    <xf numFmtId="0" fontId="52" fillId="0" borderId="0" xfId="0" applyFont="1" applyAlignment="1">
      <alignment horizontal="right"/>
    </xf>
    <xf numFmtId="0" fontId="52" fillId="8" borderId="0" xfId="0" applyFont="1" applyFill="1" applyAlignment="1">
      <alignment horizontal="right"/>
    </xf>
    <xf numFmtId="1" fontId="53" fillId="0" borderId="0" xfId="0" applyNumberFormat="1" applyFont="1"/>
    <xf numFmtId="0" fontId="57" fillId="8" borderId="0" xfId="2" applyFont="1" applyFill="1"/>
    <xf numFmtId="0" fontId="58" fillId="8" borderId="0" xfId="2" applyFont="1" applyFill="1"/>
    <xf numFmtId="1" fontId="57" fillId="8" borderId="0" xfId="2" applyNumberFormat="1" applyFont="1" applyFill="1"/>
    <xf numFmtId="0" fontId="1" fillId="8" borderId="0" xfId="2" applyFont="1" applyFill="1"/>
    <xf numFmtId="0" fontId="59" fillId="8" borderId="1" xfId="2" applyFont="1" applyFill="1" applyBorder="1"/>
    <xf numFmtId="0" fontId="15" fillId="10" borderId="2" xfId="0" applyFont="1" applyFill="1" applyBorder="1" applyAlignment="1">
      <alignment horizontal="center" vertical="center" wrapText="1"/>
    </xf>
    <xf numFmtId="0" fontId="15" fillId="10" borderId="9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 wrapText="1"/>
    </xf>
    <xf numFmtId="0" fontId="15" fillId="11" borderId="2" xfId="0" applyFont="1" applyFill="1" applyBorder="1" applyAlignment="1">
      <alignment horizontal="center" vertical="center" wrapText="1"/>
    </xf>
    <xf numFmtId="0" fontId="15" fillId="11" borderId="9" xfId="0" applyFont="1" applyFill="1" applyBorder="1" applyAlignment="1">
      <alignment horizontal="center" vertical="center" wrapText="1"/>
    </xf>
    <xf numFmtId="0" fontId="15" fillId="11" borderId="10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1" fillId="8" borderId="0" xfId="2" applyFont="1" applyFill="1"/>
  </cellXfs>
  <cellStyles count="3">
    <cellStyle name="Hyperkobling" xfId="1" builtinId="8"/>
    <cellStyle name="Normal" xfId="0" builtinId="0" customBuiltin="1"/>
    <cellStyle name="Normal 2" xfId="2" xr:uid="{5E487FE2-3BB9-4E46-BA6D-26DE5D1A48E6}"/>
  </cellStyles>
  <dxfs count="0"/>
  <tableStyles count="0" defaultTableStyle="TableStyleMedium2" defaultPivotStyle="PivotStyleLight16"/>
  <colors>
    <mruColors>
      <color rgb="FFC2DF8A"/>
      <color rgb="FF0094C8"/>
      <color rgb="FF71DAFF"/>
      <color rgb="FFF2B800"/>
      <color rgb="FFFFDE75"/>
      <color rgb="FFB07BD7"/>
      <color rgb="FFD99694"/>
      <color rgb="FF1886A6"/>
      <color rgb="FF76B5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17232479078421"/>
          <c:y val="5.092578785619465E-2"/>
          <c:w val="0.65364966877675912"/>
          <c:h val="0.82304740775763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'Brenselspriser og CO2'!$F$20</c:f>
              <c:strCache>
                <c:ptCount val="1"/>
                <c:pt idx="0">
                  <c:v>Historikk</c:v>
                </c:pt>
              </c:strCache>
            </c:strRef>
          </c:tx>
          <c:spPr>
            <a:solidFill>
              <a:srgbClr val="FFC000">
                <a:alpha val="90000"/>
              </a:srgbClr>
            </a:solidFill>
            <a:ln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'Brenselspriser og CO2'!$G$19:$J$19</c:f>
              <c:numCache>
                <c:formatCode>General</c:formatCode>
                <c:ptCount val="4"/>
                <c:pt idx="0">
                  <c:v>2022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'Brenselspriser og CO2'!$G$20:$J$20</c:f>
              <c:numCache>
                <c:formatCode>General</c:formatCode>
                <c:ptCount val="4"/>
                <c:pt idx="0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0-4BF0-822D-CD1704074991}"/>
            </c:ext>
          </c:extLst>
        </c:ser>
        <c:ser>
          <c:idx val="1"/>
          <c:order val="1"/>
          <c:tx>
            <c:strRef>
              <c:f>'Brenselspriser og CO2'!$F$21</c:f>
              <c:strCache>
                <c:ptCount val="1"/>
                <c:pt idx="0">
                  <c:v>Høypris</c:v>
                </c:pt>
              </c:strCache>
            </c:strRef>
          </c:tx>
          <c:spPr>
            <a:solidFill>
              <a:srgbClr val="92D050"/>
            </a:solidFill>
            <a:ln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'Brenselspriser og CO2'!$G$19:$J$19</c:f>
              <c:numCache>
                <c:formatCode>General</c:formatCode>
                <c:ptCount val="4"/>
                <c:pt idx="0">
                  <c:v>2022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'Brenselspriser og CO2'!$G$21:$J$21</c:f>
              <c:numCache>
                <c:formatCode>General</c:formatCode>
                <c:ptCount val="4"/>
                <c:pt idx="1">
                  <c:v>160</c:v>
                </c:pt>
                <c:pt idx="2">
                  <c:v>160</c:v>
                </c:pt>
                <c:pt idx="3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0-4BF0-822D-CD1704074991}"/>
            </c:ext>
          </c:extLst>
        </c:ser>
        <c:ser>
          <c:idx val="2"/>
          <c:order val="2"/>
          <c:tx>
            <c:strRef>
              <c:f>'Brenselspriser og CO2'!$F$22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'Brenselspriser og CO2'!$G$19:$J$19</c:f>
              <c:numCache>
                <c:formatCode>General</c:formatCode>
                <c:ptCount val="4"/>
                <c:pt idx="0">
                  <c:v>2022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'Brenselspriser og CO2'!$G$22:$J$22</c:f>
              <c:numCache>
                <c:formatCode>General</c:formatCode>
                <c:ptCount val="4"/>
                <c:pt idx="1">
                  <c:v>120</c:v>
                </c:pt>
                <c:pt idx="2">
                  <c:v>120</c:v>
                </c:pt>
                <c:pt idx="3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0-4BF0-822D-CD1704074991}"/>
            </c:ext>
          </c:extLst>
        </c:ser>
        <c:ser>
          <c:idx val="3"/>
          <c:order val="3"/>
          <c:tx>
            <c:strRef>
              <c:f>'Brenselspriser og CO2'!$F$23</c:f>
              <c:strCache>
                <c:ptCount val="1"/>
                <c:pt idx="0">
                  <c:v>Lavpris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'Brenselspriser og CO2'!$G$19:$J$19</c:f>
              <c:numCache>
                <c:formatCode>General</c:formatCode>
                <c:ptCount val="4"/>
                <c:pt idx="0">
                  <c:v>2022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'Brenselspriser og CO2'!$G$23:$J$23</c:f>
              <c:numCache>
                <c:formatCode>General</c:formatCode>
                <c:ptCount val="4"/>
                <c:pt idx="1">
                  <c:v>110</c:v>
                </c:pt>
                <c:pt idx="2">
                  <c:v>95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40-4BF0-822D-CD17040749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93176848"/>
        <c:axId val="1093202224"/>
      </c:barChart>
      <c:catAx>
        <c:axId val="109317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093202224"/>
        <c:crosses val="autoZero"/>
        <c:auto val="1"/>
        <c:lblAlgn val="ctr"/>
        <c:lblOffset val="100"/>
        <c:noMultiLvlLbl val="0"/>
      </c:catAx>
      <c:valAx>
        <c:axId val="109320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strRef>
              <c:f>'Brenselspriser og CO2'!$E$19</c:f>
              <c:strCache>
                <c:ptCount val="1"/>
                <c:pt idx="0">
                  <c:v>€/ton</c:v>
                </c:pt>
              </c:strCache>
            </c:strRef>
          </c:tx>
          <c:overlay val="0"/>
          <c:txPr>
            <a:bodyPr/>
            <a:lstStyle/>
            <a:p>
              <a:pPr>
                <a:defRPr b="0"/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093176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78581595104891"/>
          <c:y val="0.26033460020730664"/>
          <c:w val="0.20925853001048059"/>
          <c:h val="0.450761651303491"/>
        </c:manualLayout>
      </c:layout>
      <c:overlay val="0"/>
      <c:spPr>
        <a:noFill/>
        <a:ln>
          <a:noFill/>
          <a:prstDash val="solid"/>
        </a:ln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</c:spPr>
  <c:txPr>
    <a:bodyPr/>
    <a:lstStyle/>
    <a:p>
      <a:pPr>
        <a:defRPr sz="1100">
          <a:solidFill>
            <a:schemeClr val="tx1">
              <a:lumMod val="65000"/>
              <a:lumOff val="35000"/>
            </a:schemeClr>
          </a:solidFill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195499875477791E-2"/>
          <c:y val="4.4524339603359386E-2"/>
          <c:w val="0.51584581528788009"/>
          <c:h val="0.8499820061196412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'Forbruk og produksjon Europa'!$M$29</c:f>
              <c:strCache>
                <c:ptCount val="1"/>
                <c:pt idx="0">
                  <c:v>Kjernekraft</c:v>
                </c:pt>
              </c:strCache>
            </c:strRef>
          </c:tx>
          <c:spPr>
            <a:solidFill>
              <a:srgbClr val="B07BD7"/>
            </a:solidFill>
            <a:ln w="25400"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Europa'!$N$29:$R$29</c:f>
              <c:numCache>
                <c:formatCode>0</c:formatCode>
                <c:ptCount val="5"/>
                <c:pt idx="0">
                  <c:v>403</c:v>
                </c:pt>
                <c:pt idx="1">
                  <c:v>419</c:v>
                </c:pt>
                <c:pt idx="2">
                  <c:v>376</c:v>
                </c:pt>
                <c:pt idx="3">
                  <c:v>363</c:v>
                </c:pt>
                <c:pt idx="4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09-40D5-B71B-3520169F062F}"/>
            </c:ext>
          </c:extLst>
        </c:ser>
        <c:ser>
          <c:idx val="3"/>
          <c:order val="2"/>
          <c:tx>
            <c:strRef>
              <c:f>'Forbruk og produksjon Europa'!$M$30</c:f>
              <c:strCache>
                <c:ptCount val="1"/>
                <c:pt idx="0">
                  <c:v>Kullkraft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Europa'!$N$30:$R$30</c:f>
              <c:numCache>
                <c:formatCode>0</c:formatCode>
                <c:ptCount val="5"/>
                <c:pt idx="0">
                  <c:v>384</c:v>
                </c:pt>
                <c:pt idx="1">
                  <c:v>61</c:v>
                </c:pt>
                <c:pt idx="2">
                  <c:v>26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09-40D5-B71B-3520169F062F}"/>
            </c:ext>
          </c:extLst>
        </c:ser>
        <c:ser>
          <c:idx val="4"/>
          <c:order val="3"/>
          <c:tx>
            <c:strRef>
              <c:f>'Forbruk og produksjon Europa'!$M$31</c:f>
              <c:strCache>
                <c:ptCount val="1"/>
                <c:pt idx="0">
                  <c:v>Gasskraft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Europa'!$N$31:$R$31</c:f>
              <c:numCache>
                <c:formatCode>0</c:formatCode>
                <c:ptCount val="5"/>
                <c:pt idx="0">
                  <c:v>411</c:v>
                </c:pt>
                <c:pt idx="1">
                  <c:v>336</c:v>
                </c:pt>
                <c:pt idx="2">
                  <c:v>248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09-40D5-B71B-3520169F062F}"/>
            </c:ext>
          </c:extLst>
        </c:ser>
        <c:ser>
          <c:idx val="5"/>
          <c:order val="4"/>
          <c:tx>
            <c:strRef>
              <c:f>'Forbruk og produksjon Europa'!$M$32</c:f>
              <c:strCache>
                <c:ptCount val="1"/>
                <c:pt idx="0">
                  <c:v>Avfallsforbrenning &amp; øvrig termisk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Europa'!$N$32:$R$32</c:f>
              <c:numCache>
                <c:formatCode>0</c:formatCode>
                <c:ptCount val="5"/>
                <c:pt idx="0">
                  <c:v>58</c:v>
                </c:pt>
                <c:pt idx="1">
                  <c:v>52</c:v>
                </c:pt>
                <c:pt idx="2">
                  <c:v>53</c:v>
                </c:pt>
                <c:pt idx="3">
                  <c:v>49</c:v>
                </c:pt>
                <c:pt idx="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09-40D5-B71B-3520169F062F}"/>
            </c:ext>
          </c:extLst>
        </c:ser>
        <c:ser>
          <c:idx val="6"/>
          <c:order val="5"/>
          <c:tx>
            <c:strRef>
              <c:f>'Forbruk og produksjon Europa'!$M$33</c:f>
              <c:strCache>
                <c:ptCount val="1"/>
                <c:pt idx="0">
                  <c:v>Hydrogen/biogass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Europa'!$N$33:$R$33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109</c:v>
                </c:pt>
                <c:pt idx="4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09-40D5-B71B-3520169F062F}"/>
            </c:ext>
          </c:extLst>
        </c:ser>
        <c:ser>
          <c:idx val="7"/>
          <c:order val="6"/>
          <c:tx>
            <c:strRef>
              <c:f>'Forbruk og produksjon Europa'!$M$34</c:f>
              <c:strCache>
                <c:ptCount val="1"/>
                <c:pt idx="0">
                  <c:v>Vannkraft</c:v>
                </c:pt>
              </c:strCache>
            </c:strRef>
          </c:tx>
          <c:spPr>
            <a:solidFill>
              <a:srgbClr val="1886A6"/>
            </a:solidFill>
            <a:ln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Europa'!$N$34:$R$34</c:f>
              <c:numCache>
                <c:formatCode>0</c:formatCode>
                <c:ptCount val="5"/>
                <c:pt idx="0">
                  <c:v>210</c:v>
                </c:pt>
                <c:pt idx="1">
                  <c:v>210</c:v>
                </c:pt>
                <c:pt idx="2">
                  <c:v>212</c:v>
                </c:pt>
                <c:pt idx="3">
                  <c:v>213</c:v>
                </c:pt>
                <c:pt idx="4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09-40D5-B71B-3520169F062F}"/>
            </c:ext>
          </c:extLst>
        </c:ser>
        <c:ser>
          <c:idx val="8"/>
          <c:order val="7"/>
          <c:tx>
            <c:strRef>
              <c:f>'Forbruk og produksjon Europa'!$M$35</c:f>
              <c:strCache>
                <c:ptCount val="1"/>
                <c:pt idx="0">
                  <c:v>Landvind</c:v>
                </c:pt>
              </c:strCache>
            </c:strRef>
          </c:tx>
          <c:spPr>
            <a:solidFill>
              <a:srgbClr val="C2DF8A"/>
            </a:solidFill>
            <a:ln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Europa'!$N$35:$R$35</c:f>
              <c:numCache>
                <c:formatCode>0</c:formatCode>
                <c:ptCount val="5"/>
                <c:pt idx="0">
                  <c:v>270</c:v>
                </c:pt>
                <c:pt idx="1">
                  <c:v>532</c:v>
                </c:pt>
                <c:pt idx="2">
                  <c:v>796</c:v>
                </c:pt>
                <c:pt idx="3">
                  <c:v>1150</c:v>
                </c:pt>
                <c:pt idx="4">
                  <c:v>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09-40D5-B71B-3520169F062F}"/>
            </c:ext>
          </c:extLst>
        </c:ser>
        <c:ser>
          <c:idx val="9"/>
          <c:order val="8"/>
          <c:tx>
            <c:strRef>
              <c:f>'Forbruk og produksjon Europa'!$M$36</c:f>
              <c:strCache>
                <c:ptCount val="1"/>
                <c:pt idx="0">
                  <c:v>Havvind</c:v>
                </c:pt>
              </c:strCache>
            </c:strRef>
          </c:tx>
          <c:spPr>
            <a:solidFill>
              <a:srgbClr val="71DAFF"/>
            </a:solidFill>
            <a:ln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Europa'!$N$36:$R$36</c:f>
              <c:numCache>
                <c:formatCode>0</c:formatCode>
                <c:ptCount val="5"/>
                <c:pt idx="0">
                  <c:v>125</c:v>
                </c:pt>
                <c:pt idx="1">
                  <c:v>512</c:v>
                </c:pt>
                <c:pt idx="2">
                  <c:v>763</c:v>
                </c:pt>
                <c:pt idx="3">
                  <c:v>989</c:v>
                </c:pt>
                <c:pt idx="4">
                  <c:v>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09-40D5-B71B-3520169F062F}"/>
            </c:ext>
          </c:extLst>
        </c:ser>
        <c:ser>
          <c:idx val="10"/>
          <c:order val="9"/>
          <c:tx>
            <c:strRef>
              <c:f>'Forbruk og produksjon Europa'!$M$37</c:f>
              <c:strCache>
                <c:ptCount val="1"/>
                <c:pt idx="0">
                  <c:v>Solkraft</c:v>
                </c:pt>
              </c:strCache>
            </c:strRef>
          </c:tx>
          <c:spPr>
            <a:solidFill>
              <a:srgbClr val="FFDE75"/>
            </a:solidFill>
            <a:ln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Europa'!$N$37:$R$37</c:f>
              <c:numCache>
                <c:formatCode>0</c:formatCode>
                <c:ptCount val="5"/>
                <c:pt idx="0">
                  <c:v>178</c:v>
                </c:pt>
                <c:pt idx="1">
                  <c:v>507</c:v>
                </c:pt>
                <c:pt idx="2">
                  <c:v>803</c:v>
                </c:pt>
                <c:pt idx="3">
                  <c:v>1067</c:v>
                </c:pt>
                <c:pt idx="4">
                  <c:v>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9-40D5-B71B-3520169F062F}"/>
            </c:ext>
          </c:extLst>
        </c:ser>
        <c:ser>
          <c:idx val="11"/>
          <c:order val="10"/>
          <c:tx>
            <c:strRef>
              <c:f>'Forbruk og produksjon Europa'!$M$38</c:f>
              <c:strCache>
                <c:ptCount val="1"/>
                <c:pt idx="0">
                  <c:v>Øvrig fornybar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Europa'!$N$38:$R$38</c:f>
              <c:numCache>
                <c:formatCode>0</c:formatCode>
                <c:ptCount val="5"/>
                <c:pt idx="0">
                  <c:v>150</c:v>
                </c:pt>
                <c:pt idx="1">
                  <c:v>166</c:v>
                </c:pt>
                <c:pt idx="2">
                  <c:v>237</c:v>
                </c:pt>
                <c:pt idx="3">
                  <c:v>295</c:v>
                </c:pt>
                <c:pt idx="4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09-40D5-B71B-3520169F0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176848"/>
        <c:axId val="1093202224"/>
      </c:barChart>
      <c:lineChart>
        <c:grouping val="standard"/>
        <c:varyColors val="0"/>
        <c:ser>
          <c:idx val="0"/>
          <c:order val="0"/>
          <c:tx>
            <c:strRef>
              <c:f>'Forbruk og produksjon Europa'!$M$27</c:f>
              <c:strCache>
                <c:ptCount val="1"/>
                <c:pt idx="0">
                  <c:v>Sum forbruk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'Forbruk og produksjon Europa'!$N$26:$R$26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Europa'!$N$27:$R$27</c:f>
              <c:numCache>
                <c:formatCode>0</c:formatCode>
                <c:ptCount val="5"/>
                <c:pt idx="0">
                  <c:v>2176</c:v>
                </c:pt>
                <c:pt idx="1">
                  <c:v>2770</c:v>
                </c:pt>
                <c:pt idx="2">
                  <c:v>3497.4351648351649</c:v>
                </c:pt>
                <c:pt idx="3">
                  <c:v>4247.8391167192431</c:v>
                </c:pt>
                <c:pt idx="4">
                  <c:v>4928.9284164859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9-40D5-B71B-3520169F0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176848"/>
        <c:axId val="1093202224"/>
      </c:lineChart>
      <c:catAx>
        <c:axId val="109317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202224"/>
        <c:crosses val="autoZero"/>
        <c:auto val="1"/>
        <c:lblAlgn val="ctr"/>
        <c:lblOffset val="100"/>
        <c:noMultiLvlLbl val="0"/>
      </c:catAx>
      <c:valAx>
        <c:axId val="109320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17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672723597656494"/>
          <c:y val="0.10127506874695441"/>
          <c:w val="0.42327276402343506"/>
          <c:h val="0.801154019006358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4029426707571667E-2"/>
          <c:y val="4.4524205942945747E-2"/>
          <c:w val="0.83799009517587786"/>
          <c:h val="0.54618639390149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'Forbruk og produksjon Norden'!$M$27</c:f>
              <c:strCache>
                <c:ptCount val="1"/>
                <c:pt idx="0">
                  <c:v>Alminnelig forbruk og tap</c:v>
                </c:pt>
              </c:strCache>
            </c:strRef>
          </c:tx>
          <c:spPr>
            <a:solidFill>
              <a:srgbClr val="1886A6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Norden'!$N$27:$R$27</c:f>
              <c:numCache>
                <c:formatCode>0</c:formatCode>
                <c:ptCount val="5"/>
                <c:pt idx="0">
                  <c:v>249.2</c:v>
                </c:pt>
                <c:pt idx="1">
                  <c:v>264.7</c:v>
                </c:pt>
                <c:pt idx="2">
                  <c:v>264.2</c:v>
                </c:pt>
                <c:pt idx="3">
                  <c:v>263.7</c:v>
                </c:pt>
                <c:pt idx="4">
                  <c:v>269.8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A-480F-B474-F8D0322F687F}"/>
            </c:ext>
          </c:extLst>
        </c:ser>
        <c:ser>
          <c:idx val="1"/>
          <c:order val="1"/>
          <c:tx>
            <c:strRef>
              <c:f>'Forbruk og produksjon Norden'!$M$28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71DAFF">
                <a:alpha val="89804"/>
              </a:srgbClr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Norden'!$N$28:$R$28</c:f>
              <c:numCache>
                <c:formatCode>0</c:formatCode>
                <c:ptCount val="5"/>
                <c:pt idx="0">
                  <c:v>5.3</c:v>
                </c:pt>
                <c:pt idx="1">
                  <c:v>28.2</c:v>
                </c:pt>
                <c:pt idx="2">
                  <c:v>44.4</c:v>
                </c:pt>
                <c:pt idx="3">
                  <c:v>68.599999999999994</c:v>
                </c:pt>
                <c:pt idx="4">
                  <c:v>74.599999999999994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A-480F-B474-F8D0322F687F}"/>
            </c:ext>
          </c:extLst>
        </c:ser>
        <c:ser>
          <c:idx val="2"/>
          <c:order val="2"/>
          <c:tx>
            <c:strRef>
              <c:f>'Forbruk og produksjon Norden'!$M$29</c:f>
              <c:strCache>
                <c:ptCount val="1"/>
                <c:pt idx="0">
                  <c:v>Kraftintensiv industri og næring</c:v>
                </c:pt>
              </c:strCache>
            </c:strRef>
          </c:tx>
          <c:spPr>
            <a:solidFill>
              <a:srgbClr val="C2DF8A"/>
            </a:solidFill>
            <a:ln w="25400"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Norden'!$N$29:$R$29</c:f>
              <c:numCache>
                <c:formatCode>0</c:formatCode>
                <c:ptCount val="5"/>
                <c:pt idx="0">
                  <c:v>128.30000000000001</c:v>
                </c:pt>
                <c:pt idx="1">
                  <c:v>164.7</c:v>
                </c:pt>
                <c:pt idx="2">
                  <c:v>168.2</c:v>
                </c:pt>
                <c:pt idx="3">
                  <c:v>178</c:v>
                </c:pt>
                <c:pt idx="4">
                  <c:v>194.29999999999998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0A-480F-B474-F8D0322F687F}"/>
            </c:ext>
          </c:extLst>
        </c:ser>
        <c:ser>
          <c:idx val="3"/>
          <c:order val="3"/>
          <c:tx>
            <c:strRef>
              <c:f>'Forbruk og produksjon Norden'!$M$30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rgbClr val="B07BD7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Norden'!$N$30:$R$30</c:f>
              <c:numCache>
                <c:formatCode>0</c:formatCode>
                <c:ptCount val="5"/>
                <c:pt idx="0">
                  <c:v>9.5</c:v>
                </c:pt>
                <c:pt idx="1">
                  <c:v>20.799999999999997</c:v>
                </c:pt>
                <c:pt idx="2">
                  <c:v>20.399999999999999</c:v>
                </c:pt>
                <c:pt idx="3">
                  <c:v>17.399999999999999</c:v>
                </c:pt>
                <c:pt idx="4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E1-4A10-9A2F-FB22EE3CE301}"/>
            </c:ext>
          </c:extLst>
        </c:ser>
        <c:ser>
          <c:idx val="4"/>
          <c:order val="4"/>
          <c:tx>
            <c:strRef>
              <c:f>'Forbruk og produksjon Norden'!$M$31</c:f>
              <c:strCache>
                <c:ptCount val="1"/>
                <c:pt idx="0">
                  <c:v>Datasenter/Batteri</c:v>
                </c:pt>
              </c:strCache>
            </c:strRef>
          </c:tx>
          <c:spPr>
            <a:solidFill>
              <a:srgbClr val="F2B800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Norden'!$N$31:$R$31</c:f>
              <c:numCache>
                <c:formatCode>0</c:formatCode>
                <c:ptCount val="5"/>
                <c:pt idx="0">
                  <c:v>7.4</c:v>
                </c:pt>
                <c:pt idx="1">
                  <c:v>20.399999999999999</c:v>
                </c:pt>
                <c:pt idx="2">
                  <c:v>29.700000000000003</c:v>
                </c:pt>
                <c:pt idx="3">
                  <c:v>35.6</c:v>
                </c:pt>
                <c:pt idx="4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E1-4A10-9A2F-FB22EE3CE301}"/>
            </c:ext>
          </c:extLst>
        </c:ser>
        <c:ser>
          <c:idx val="5"/>
          <c:order val="5"/>
          <c:tx>
            <c:strRef>
              <c:f>'Forbruk og produksjon Norden'!$M$32</c:f>
              <c:strCache>
                <c:ptCount val="1"/>
                <c:pt idx="0">
                  <c:v>Hydrogenproduksjon</c:v>
                </c:pt>
              </c:strCache>
            </c:strRef>
          </c:tx>
          <c:spPr>
            <a:solidFill>
              <a:srgbClr val="FFDE75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Norden'!$N$32:$R$32</c:f>
              <c:numCache>
                <c:formatCode>0</c:formatCode>
                <c:ptCount val="5"/>
                <c:pt idx="0">
                  <c:v>0</c:v>
                </c:pt>
                <c:pt idx="1">
                  <c:v>40.5</c:v>
                </c:pt>
                <c:pt idx="2">
                  <c:v>103.7</c:v>
                </c:pt>
                <c:pt idx="3">
                  <c:v>153</c:v>
                </c:pt>
                <c:pt idx="4">
                  <c:v>247.7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AE1-4A10-9A2F-FB22EE3CE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176848"/>
        <c:axId val="1093202224"/>
      </c:barChart>
      <c:catAx>
        <c:axId val="109317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202224"/>
        <c:crosses val="autoZero"/>
        <c:auto val="1"/>
        <c:lblAlgn val="ctr"/>
        <c:lblOffset val="100"/>
        <c:noMultiLvlLbl val="0"/>
      </c:catAx>
      <c:valAx>
        <c:axId val="109320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17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080261617028839E-2"/>
          <c:y val="0.66623164977258642"/>
          <c:w val="0.94191973838297116"/>
          <c:h val="0.314563085262807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4029426707571667E-2"/>
          <c:y val="4.4524205942945747E-2"/>
          <c:w val="0.83799009517587786"/>
          <c:h val="0.54618639390149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'Forbruk og produksjon Norden'!$M$35</c:f>
              <c:strCache>
                <c:ptCount val="1"/>
                <c:pt idx="0">
                  <c:v>Kjernekraft</c:v>
                </c:pt>
              </c:strCache>
            </c:strRef>
          </c:tx>
          <c:spPr>
            <a:solidFill>
              <a:srgbClr val="B07BD7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Norden'!$N$35:$R$35</c:f>
              <c:numCache>
                <c:formatCode>0</c:formatCode>
                <c:ptCount val="5"/>
                <c:pt idx="0">
                  <c:v>76.400000000000006</c:v>
                </c:pt>
                <c:pt idx="1">
                  <c:v>78</c:v>
                </c:pt>
                <c:pt idx="2">
                  <c:v>82.1</c:v>
                </c:pt>
                <c:pt idx="3">
                  <c:v>60.3</c:v>
                </c:pt>
                <c:pt idx="4">
                  <c:v>60.099999999999994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2-412F-8A34-C171E27DF7F4}"/>
            </c:ext>
          </c:extLst>
        </c:ser>
        <c:ser>
          <c:idx val="1"/>
          <c:order val="1"/>
          <c:tx>
            <c:strRef>
              <c:f>'Forbruk og produksjon Norden'!$M$36</c:f>
              <c:strCache>
                <c:ptCount val="1"/>
                <c:pt idx="0">
                  <c:v>Øvrig produksjon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Norden'!$N$36:$R$36</c:f>
              <c:numCache>
                <c:formatCode>0</c:formatCode>
                <c:ptCount val="5"/>
                <c:pt idx="0">
                  <c:v>51.2</c:v>
                </c:pt>
                <c:pt idx="1">
                  <c:v>36.200000000000003</c:v>
                </c:pt>
                <c:pt idx="2">
                  <c:v>40.199999999999996</c:v>
                </c:pt>
                <c:pt idx="3">
                  <c:v>35.6</c:v>
                </c:pt>
                <c:pt idx="4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2-412F-8A34-C171E27DF7F4}"/>
            </c:ext>
          </c:extLst>
        </c:ser>
        <c:ser>
          <c:idx val="2"/>
          <c:order val="2"/>
          <c:tx>
            <c:strRef>
              <c:f>'Forbruk og produksjon Norden'!$M$37</c:f>
              <c:strCache>
                <c:ptCount val="1"/>
                <c:pt idx="0">
                  <c:v>Vannkraft</c:v>
                </c:pt>
              </c:strCache>
            </c:strRef>
          </c:tx>
          <c:spPr>
            <a:solidFill>
              <a:srgbClr val="1886A6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Norden'!$N$37:$R$37</c:f>
              <c:numCache>
                <c:formatCode>0</c:formatCode>
                <c:ptCount val="5"/>
                <c:pt idx="0">
                  <c:v>219.5</c:v>
                </c:pt>
                <c:pt idx="1">
                  <c:v>224.5</c:v>
                </c:pt>
                <c:pt idx="2">
                  <c:v>230.89999999999998</c:v>
                </c:pt>
                <c:pt idx="3">
                  <c:v>231</c:v>
                </c:pt>
                <c:pt idx="4">
                  <c:v>231.3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02-412F-8A34-C171E27DF7F4}"/>
            </c:ext>
          </c:extLst>
        </c:ser>
        <c:ser>
          <c:idx val="3"/>
          <c:order val="3"/>
          <c:tx>
            <c:strRef>
              <c:f>'Forbruk og produksjon Norden'!$M$38</c:f>
              <c:strCache>
                <c:ptCount val="1"/>
                <c:pt idx="0">
                  <c:v>Landvind</c:v>
                </c:pt>
              </c:strCache>
            </c:strRef>
          </c:tx>
          <c:spPr>
            <a:solidFill>
              <a:srgbClr val="C2DF8A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Norden'!$N$38:$R$38</c:f>
              <c:numCache>
                <c:formatCode>0</c:formatCode>
                <c:ptCount val="5"/>
                <c:pt idx="0">
                  <c:v>86.1</c:v>
                </c:pt>
                <c:pt idx="1">
                  <c:v>128.69999999999999</c:v>
                </c:pt>
                <c:pt idx="2">
                  <c:v>139.89999999999998</c:v>
                </c:pt>
                <c:pt idx="3">
                  <c:v>160</c:v>
                </c:pt>
                <c:pt idx="4">
                  <c:v>197.1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02-412F-8A34-C171E27DF7F4}"/>
            </c:ext>
          </c:extLst>
        </c:ser>
        <c:ser>
          <c:idx val="4"/>
          <c:order val="4"/>
          <c:tx>
            <c:strRef>
              <c:f>'Forbruk og produksjon Norden'!$M$39</c:f>
              <c:strCache>
                <c:ptCount val="1"/>
                <c:pt idx="0">
                  <c:v>Havvind</c:v>
                </c:pt>
              </c:strCache>
            </c:strRef>
          </c:tx>
          <c:spPr>
            <a:solidFill>
              <a:srgbClr val="71DAFF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Norden'!$N$39:$R$39</c:f>
              <c:numCache>
                <c:formatCode>0</c:formatCode>
                <c:ptCount val="5"/>
                <c:pt idx="0">
                  <c:v>10.199999999999999</c:v>
                </c:pt>
                <c:pt idx="1">
                  <c:v>62.5</c:v>
                </c:pt>
                <c:pt idx="2">
                  <c:v>127.19999999999999</c:v>
                </c:pt>
                <c:pt idx="3">
                  <c:v>186</c:v>
                </c:pt>
                <c:pt idx="4">
                  <c:v>257.89999999999998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02-412F-8A34-C171E27DF7F4}"/>
            </c:ext>
          </c:extLst>
        </c:ser>
        <c:ser>
          <c:idx val="5"/>
          <c:order val="5"/>
          <c:tx>
            <c:strRef>
              <c:f>'Forbruk og produksjon Norden'!$M$40</c:f>
              <c:strCache>
                <c:ptCount val="1"/>
                <c:pt idx="0">
                  <c:v>Solkraft</c:v>
                </c:pt>
              </c:strCache>
            </c:strRef>
          </c:tx>
          <c:spPr>
            <a:solidFill>
              <a:srgbClr val="FFDE75"/>
            </a:solidFill>
            <a:ln>
              <a:noFill/>
            </a:ln>
            <a:effectLst/>
          </c:spPr>
          <c:invertIfNegative val="0"/>
          <c:cat>
            <c:numRef>
              <c:f>'Forbruk og produksjon Norden'!$N$26:$R$26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'Forbruk og produksjon Norden'!$N$40:$R$40</c:f>
              <c:numCache>
                <c:formatCode>0</c:formatCode>
                <c:ptCount val="5"/>
                <c:pt idx="0">
                  <c:v>4.5999999999999996</c:v>
                </c:pt>
                <c:pt idx="1">
                  <c:v>24.7</c:v>
                </c:pt>
                <c:pt idx="2">
                  <c:v>32</c:v>
                </c:pt>
                <c:pt idx="3">
                  <c:v>46</c:v>
                </c:pt>
                <c:pt idx="4">
                  <c:v>65.099999999999994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02-412F-8A34-C171E27DF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176848"/>
        <c:axId val="1093202224"/>
      </c:barChart>
      <c:catAx>
        <c:axId val="109317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202224"/>
        <c:crosses val="autoZero"/>
        <c:auto val="1"/>
        <c:lblAlgn val="ctr"/>
        <c:lblOffset val="100"/>
        <c:noMultiLvlLbl val="0"/>
      </c:catAx>
      <c:valAx>
        <c:axId val="109320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17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0077897833933"/>
          <c:y val="0.68542457107247023"/>
          <c:w val="0.38132190895974899"/>
          <c:h val="0.304634008571637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61067366579174E-2"/>
          <c:y val="5.0925925925925923E-2"/>
          <c:w val="0.51948967179789873"/>
          <c:h val="0.850269757946923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'Norsk forbruk'!$M$18</c:f>
              <c:strCache>
                <c:ptCount val="1"/>
                <c:pt idx="0">
                  <c:v>Alminnelig forbruk og tap</c:v>
                </c:pt>
              </c:strCache>
            </c:strRef>
          </c:tx>
          <c:spPr>
            <a:solidFill>
              <a:srgbClr val="20B3DE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forbruk'!$N$18:$R$18</c:f>
              <c:numCache>
                <c:formatCode>0</c:formatCode>
                <c:ptCount val="5"/>
                <c:pt idx="0">
                  <c:v>79.599999999999994</c:v>
                </c:pt>
                <c:pt idx="1">
                  <c:v>79</c:v>
                </c:pt>
                <c:pt idx="2">
                  <c:v>77</c:v>
                </c:pt>
                <c:pt idx="3">
                  <c:v>75</c:v>
                </c:pt>
                <c:pt idx="4">
                  <c:v>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A-480F-B474-F8D0322F687F}"/>
            </c:ext>
          </c:extLst>
        </c:ser>
        <c:ser>
          <c:idx val="1"/>
          <c:order val="1"/>
          <c:tx>
            <c:strRef>
              <c:f>'Norsk forbruk'!$M$19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71DAFF">
                <a:alpha val="89804"/>
              </a:srgbClr>
            </a:solidFill>
            <a:ln>
              <a:noFill/>
            </a:ln>
            <a:effectLst/>
          </c:spPr>
          <c:invertIfNegative val="0"/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forbruk'!$N$19:$R$19</c:f>
              <c:numCache>
                <c:formatCode>0</c:formatCode>
                <c:ptCount val="5"/>
                <c:pt idx="0">
                  <c:v>2.9</c:v>
                </c:pt>
                <c:pt idx="1">
                  <c:v>13.1</c:v>
                </c:pt>
                <c:pt idx="2">
                  <c:v>18</c:v>
                </c:pt>
                <c:pt idx="3">
                  <c:v>22</c:v>
                </c:pt>
                <c:pt idx="4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A-480F-B474-F8D0322F687F}"/>
            </c:ext>
          </c:extLst>
        </c:ser>
        <c:ser>
          <c:idx val="2"/>
          <c:order val="2"/>
          <c:tx>
            <c:strRef>
              <c:f>'Norsk forbruk'!$M$20</c:f>
              <c:strCache>
                <c:ptCount val="1"/>
                <c:pt idx="0">
                  <c:v>Kraftintensiv industri og næring</c:v>
                </c:pt>
              </c:strCache>
            </c:strRef>
          </c:tx>
          <c:spPr>
            <a:solidFill>
              <a:srgbClr val="C2DF8A"/>
            </a:solidFill>
            <a:ln w="25400">
              <a:noFill/>
            </a:ln>
            <a:effectLst/>
          </c:spPr>
          <c:invertIfNegative val="0"/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forbruk'!$N$20:$R$20</c:f>
              <c:numCache>
                <c:formatCode>0</c:formatCode>
                <c:ptCount val="5"/>
                <c:pt idx="0">
                  <c:v>47.3</c:v>
                </c:pt>
                <c:pt idx="1">
                  <c:v>54.4</c:v>
                </c:pt>
                <c:pt idx="2">
                  <c:v>57.599999999999994</c:v>
                </c:pt>
                <c:pt idx="3">
                  <c:v>60</c:v>
                </c:pt>
                <c:pt idx="4">
                  <c:v>62.099999999999994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0A-480F-B474-F8D0322F687F}"/>
            </c:ext>
          </c:extLst>
        </c:ser>
        <c:ser>
          <c:idx val="3"/>
          <c:order val="3"/>
          <c:tx>
            <c:strRef>
              <c:f>'Norsk forbruk'!$M$21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rgbClr val="B07BD7"/>
            </a:solidFill>
            <a:ln>
              <a:noFill/>
            </a:ln>
            <a:effectLst/>
          </c:spPr>
          <c:invertIfNegative val="0"/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forbruk'!$N$21:$R$21</c:f>
              <c:numCache>
                <c:formatCode>0</c:formatCode>
                <c:ptCount val="5"/>
                <c:pt idx="0">
                  <c:v>9.1</c:v>
                </c:pt>
                <c:pt idx="1">
                  <c:v>20.399999999999999</c:v>
                </c:pt>
                <c:pt idx="2">
                  <c:v>20</c:v>
                </c:pt>
                <c:pt idx="3">
                  <c:v>17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E1-4A10-9A2F-FB22EE3CE301}"/>
            </c:ext>
          </c:extLst>
        </c:ser>
        <c:ser>
          <c:idx val="4"/>
          <c:order val="4"/>
          <c:tx>
            <c:strRef>
              <c:f>'Norsk forbruk'!$M$22</c:f>
              <c:strCache>
                <c:ptCount val="1"/>
                <c:pt idx="0">
                  <c:v>Datasenter/Batteri</c:v>
                </c:pt>
              </c:strCache>
            </c:strRef>
          </c:tx>
          <c:spPr>
            <a:solidFill>
              <a:srgbClr val="F2B800"/>
            </a:solidFill>
            <a:ln>
              <a:noFill/>
            </a:ln>
            <a:effectLst/>
          </c:spPr>
          <c:invertIfNegative val="0"/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forbruk'!$N$22:$R$22</c:f>
              <c:numCache>
                <c:formatCode>0</c:formatCode>
                <c:ptCount val="5"/>
                <c:pt idx="0">
                  <c:v>1.4</c:v>
                </c:pt>
                <c:pt idx="1">
                  <c:v>6</c:v>
                </c:pt>
                <c:pt idx="2">
                  <c:v>10.5</c:v>
                </c:pt>
                <c:pt idx="3">
                  <c:v>15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E1-4A10-9A2F-FB22EE3CE301}"/>
            </c:ext>
          </c:extLst>
        </c:ser>
        <c:ser>
          <c:idx val="5"/>
          <c:order val="5"/>
          <c:tx>
            <c:strRef>
              <c:f>'Norsk forbruk'!$M$23</c:f>
              <c:strCache>
                <c:ptCount val="1"/>
                <c:pt idx="0">
                  <c:v>Hydrogenproduksjon*</c:v>
                </c:pt>
              </c:strCache>
            </c:strRef>
          </c:tx>
          <c:spPr>
            <a:solidFill>
              <a:srgbClr val="FFDE75"/>
            </a:solidFill>
            <a:ln>
              <a:noFill/>
            </a:ln>
            <a:effectLst/>
          </c:spPr>
          <c:invertIfNegative val="0"/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forbruk'!$N$23:$R$23</c:f>
              <c:numCache>
                <c:formatCode>General</c:formatCode>
                <c:ptCount val="5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21</c:v>
                </c:pt>
                <c:pt idx="4">
                  <c:v>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9570-49A5-A7A1-37D883005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176848"/>
        <c:axId val="1093202224"/>
      </c:barChart>
      <c:lineChart>
        <c:grouping val="standard"/>
        <c:varyColors val="0"/>
        <c:ser>
          <c:idx val="6"/>
          <c:order val="6"/>
          <c:tx>
            <c:strRef>
              <c:f>'Norsk forbruk'!$M$24</c:f>
              <c:strCache>
                <c:ptCount val="1"/>
                <c:pt idx="0">
                  <c:v>Sum forbruk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forbruk'!$N$24:$R$24</c:f>
              <c:numCache>
                <c:formatCode>0</c:formatCode>
                <c:ptCount val="5"/>
                <c:pt idx="0">
                  <c:v>140.29999999999998</c:v>
                </c:pt>
                <c:pt idx="1">
                  <c:v>177.9</c:v>
                </c:pt>
                <c:pt idx="2">
                  <c:v>195.1</c:v>
                </c:pt>
                <c:pt idx="3">
                  <c:v>210</c:v>
                </c:pt>
                <c:pt idx="4">
                  <c:v>220.4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70-49A5-A7A1-37D88300572B}"/>
            </c:ext>
          </c:extLst>
        </c:ser>
        <c:ser>
          <c:idx val="7"/>
          <c:order val="7"/>
          <c:tx>
            <c:strRef>
              <c:f>'Norsk forbruk'!$M$25</c:f>
              <c:strCache>
                <c:ptCount val="1"/>
                <c:pt idx="0">
                  <c:v>Ekstra Høy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forbruk'!$N$25:$R$25</c:f>
              <c:numCache>
                <c:formatCode>0</c:formatCode>
                <c:ptCount val="5"/>
                <c:pt idx="0">
                  <c:v>140.29999999999998</c:v>
                </c:pt>
                <c:pt idx="1">
                  <c:v>177.9</c:v>
                </c:pt>
                <c:pt idx="2">
                  <c:v>234.6</c:v>
                </c:pt>
                <c:pt idx="3">
                  <c:v>265.48476309162356</c:v>
                </c:pt>
                <c:pt idx="4">
                  <c:v>300.48476309162356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70-49A5-A7A1-37D88300572B}"/>
            </c:ext>
          </c:extLst>
        </c:ser>
        <c:ser>
          <c:idx val="8"/>
          <c:order val="8"/>
          <c:tx>
            <c:strRef>
              <c:f>'Norsk forbruk'!$M$26</c:f>
              <c:strCache>
                <c:ptCount val="1"/>
                <c:pt idx="0">
                  <c:v>Høy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forbruk'!$N$26:$R$26</c:f>
              <c:numCache>
                <c:formatCode>0</c:formatCode>
                <c:ptCount val="5"/>
                <c:pt idx="0">
                  <c:v>140.29999999999998</c:v>
                </c:pt>
                <c:pt idx="1">
                  <c:v>177.9</c:v>
                </c:pt>
                <c:pt idx="2">
                  <c:v>219.6</c:v>
                </c:pt>
                <c:pt idx="3">
                  <c:v>240.48476309162359</c:v>
                </c:pt>
                <c:pt idx="4">
                  <c:v>259.98476309162356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70-49A5-A7A1-37D88300572B}"/>
            </c:ext>
          </c:extLst>
        </c:ser>
        <c:ser>
          <c:idx val="9"/>
          <c:order val="9"/>
          <c:tx>
            <c:strRef>
              <c:f>'Norsk forbruk'!$M$27</c:f>
              <c:strCache>
                <c:ptCount val="1"/>
                <c:pt idx="0">
                  <c:v>Lav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forbruk'!$N$27:$R$27</c:f>
              <c:numCache>
                <c:formatCode>0</c:formatCode>
                <c:ptCount val="5"/>
                <c:pt idx="0">
                  <c:v>140.29999999999998</c:v>
                </c:pt>
                <c:pt idx="1">
                  <c:v>163.0243179969375</c:v>
                </c:pt>
                <c:pt idx="2">
                  <c:v>179.70000000000002</c:v>
                </c:pt>
                <c:pt idx="3">
                  <c:v>185</c:v>
                </c:pt>
                <c:pt idx="4">
                  <c:v>189.8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70-49A5-A7A1-37D88300572B}"/>
            </c:ext>
          </c:extLst>
        </c:ser>
        <c:ser>
          <c:idx val="10"/>
          <c:order val="10"/>
          <c:tx>
            <c:strRef>
              <c:f>'Norsk forbruk'!$M$28</c:f>
              <c:strCache>
                <c:ptCount val="1"/>
                <c:pt idx="0">
                  <c:v>Basis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'Norsk forbruk'!$N$17:$R$17</c:f>
              <c:numCache>
                <c:formatCode>General</c:formatCode>
                <c:ptCount val="5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'Norsk forbruk'!$N$28:$R$28</c:f>
              <c:numCache>
                <c:formatCode>0</c:formatCode>
                <c:ptCount val="5"/>
                <c:pt idx="0">
                  <c:v>140.29999999999998</c:v>
                </c:pt>
                <c:pt idx="1">
                  <c:v>177.9</c:v>
                </c:pt>
                <c:pt idx="2">
                  <c:v>195.1</c:v>
                </c:pt>
                <c:pt idx="3">
                  <c:v>210</c:v>
                </c:pt>
                <c:pt idx="4">
                  <c:v>220.4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6-49C7-B2FE-A695B9330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176848"/>
        <c:axId val="1093202224"/>
        <c:extLst/>
      </c:lineChart>
      <c:catAx>
        <c:axId val="109317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202224"/>
        <c:crosses val="autoZero"/>
        <c:auto val="1"/>
        <c:lblAlgn val="ctr"/>
        <c:lblOffset val="100"/>
        <c:noMultiLvlLbl val="0"/>
      </c:catAx>
      <c:valAx>
        <c:axId val="109320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17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06954883588792"/>
          <c:y val="4.3197725284339454E-2"/>
          <c:w val="0.39930451164112085"/>
          <c:h val="0.952172645086030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61067366579174E-2"/>
          <c:y val="5.0925925925925923E-2"/>
          <c:w val="0.72413044619422573"/>
          <c:h val="0.850269757946923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Kraftpriser_Europa!$N$20</c:f>
              <c:strCache>
                <c:ptCount val="1"/>
                <c:pt idx="0">
                  <c:v>Bunn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Kraftpriser_Europa!$I$21:$I$24</c:f>
              <c:numCache>
                <c:formatCode>General</c:formatCode>
                <c:ptCount val="4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Kraftpriser_Europa!$N$21:$N$24</c:f>
              <c:numCache>
                <c:formatCode>0</c:formatCode>
                <c:ptCount val="4"/>
                <c:pt idx="0">
                  <c:v>48</c:v>
                </c:pt>
                <c:pt idx="1">
                  <c:v>45</c:v>
                </c:pt>
                <c:pt idx="2">
                  <c:v>32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2-488D-9917-E5F00AC33B4A}"/>
            </c:ext>
          </c:extLst>
        </c:ser>
        <c:ser>
          <c:idx val="1"/>
          <c:order val="1"/>
          <c:tx>
            <c:strRef>
              <c:f>Kraftpriser_Europa!$O$20</c:f>
              <c:strCache>
                <c:ptCount val="1"/>
                <c:pt idx="0">
                  <c:v>Lavpris</c:v>
                </c:pt>
              </c:strCache>
            </c:strRef>
          </c:tx>
          <c:spPr>
            <a:solidFill>
              <a:srgbClr val="00B0F0">
                <a:alpha val="89804"/>
              </a:srgbClr>
            </a:solidFill>
            <a:ln>
              <a:noFill/>
            </a:ln>
            <a:effectLst/>
          </c:spPr>
          <c:invertIfNegative val="0"/>
          <c:cat>
            <c:numRef>
              <c:f>Kraftpriser_Europa!$I$21:$I$24</c:f>
              <c:numCache>
                <c:formatCode>General</c:formatCode>
                <c:ptCount val="4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Kraftpriser_Europa!$O$21:$O$24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2-488D-9917-E5F00AC33B4A}"/>
            </c:ext>
          </c:extLst>
        </c:ser>
        <c:ser>
          <c:idx val="2"/>
          <c:order val="2"/>
          <c:tx>
            <c:strRef>
              <c:f>Kraftpriser_Europa!$P$20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ysClr val="windowText" lastClr="000000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E67E7F-BA20-4F48-9604-5BD5393B1CC6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FB2-488D-9917-E5F00AC33B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20567EE-E9B7-4FCE-96F3-E4BB64C56635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FB2-488D-9917-E5F00AC33B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86BDA2F-60C3-4576-B043-D92686EC3CF5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FB2-488D-9917-E5F00AC33B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FFE36C1-8683-47C8-8F3F-3C56B6422D0E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FB2-488D-9917-E5F00AC33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Kraftpriser_Europa!$I$21:$I$24</c:f>
              <c:numCache>
                <c:formatCode>General</c:formatCode>
                <c:ptCount val="4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Kraftpriser_Europa!$P$21:$P$24</c:f>
              <c:numCache>
                <c:formatCode>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Kraftpriser_Europa!$K$21:$K$24</c15:f>
                <c15:dlblRangeCache>
                  <c:ptCount val="4"/>
                  <c:pt idx="0">
                    <c:v>62</c:v>
                  </c:pt>
                  <c:pt idx="1">
                    <c:v>57</c:v>
                  </c:pt>
                  <c:pt idx="2">
                    <c:v>44</c:v>
                  </c:pt>
                  <c:pt idx="3">
                    <c:v>41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BFB2-488D-9917-E5F00AC33B4A}"/>
            </c:ext>
          </c:extLst>
        </c:ser>
        <c:ser>
          <c:idx val="3"/>
          <c:order val="3"/>
          <c:tx>
            <c:strRef>
              <c:f>Kraftpriser_Europa!$Q$20</c:f>
              <c:strCache>
                <c:ptCount val="1"/>
                <c:pt idx="0">
                  <c:v>Høypris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Kraftpriser_Europa!$I$21:$I$24</c:f>
              <c:numCache>
                <c:formatCode>General</c:formatCode>
                <c:ptCount val="4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Kraftpriser_Europa!$Q$21:$Q$24</c:f>
              <c:numCache>
                <c:formatCode>0</c:formatCode>
                <c:ptCount val="4"/>
                <c:pt idx="0">
                  <c:v>19</c:v>
                </c:pt>
                <c:pt idx="1">
                  <c:v>10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B2-488D-9917-E5F00AC33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176848"/>
        <c:axId val="1093202224"/>
      </c:barChart>
      <c:catAx>
        <c:axId val="109317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202224"/>
        <c:crosses val="autoZero"/>
        <c:auto val="1"/>
        <c:lblAlgn val="ctr"/>
        <c:lblOffset val="100"/>
        <c:noMultiLvlLbl val="0"/>
      </c:catAx>
      <c:valAx>
        <c:axId val="109320222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17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81679343832021012"/>
          <c:y val="0.34875328083989504"/>
          <c:w val="0.17266561679790027"/>
          <c:h val="0.30556466899970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61067366579174E-2"/>
          <c:y val="5.0925925925925923E-2"/>
          <c:w val="0.73079711286089244"/>
          <c:h val="0.850269757946923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Kraftpriser_Norden!$N$20</c:f>
              <c:strCache>
                <c:ptCount val="1"/>
                <c:pt idx="0">
                  <c:v>Bunn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Kraftpriser_Norden!$I$21:$I$24</c:f>
              <c:numCache>
                <c:formatCode>General</c:formatCode>
                <c:ptCount val="4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Kraftpriser_Norden!$N$21:$N$24</c:f>
              <c:numCache>
                <c:formatCode>0</c:formatCode>
                <c:ptCount val="4"/>
                <c:pt idx="0">
                  <c:v>39</c:v>
                </c:pt>
                <c:pt idx="1">
                  <c:v>43</c:v>
                </c:pt>
                <c:pt idx="2">
                  <c:v>32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A-480F-B474-F8D0322F687F}"/>
            </c:ext>
          </c:extLst>
        </c:ser>
        <c:ser>
          <c:idx val="1"/>
          <c:order val="1"/>
          <c:tx>
            <c:strRef>
              <c:f>Kraftpriser_Norden!$O$20</c:f>
              <c:strCache>
                <c:ptCount val="1"/>
                <c:pt idx="0">
                  <c:v>Lavpris</c:v>
                </c:pt>
              </c:strCache>
            </c:strRef>
          </c:tx>
          <c:spPr>
            <a:solidFill>
              <a:srgbClr val="00B0F0">
                <a:alpha val="89804"/>
              </a:srgbClr>
            </a:solidFill>
            <a:ln>
              <a:noFill/>
            </a:ln>
            <a:effectLst/>
          </c:spPr>
          <c:invertIfNegative val="0"/>
          <c:cat>
            <c:numRef>
              <c:f>Kraftpriser_Norden!$I$21:$I$24</c:f>
              <c:numCache>
                <c:formatCode>General</c:formatCode>
                <c:ptCount val="4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Kraftpriser_Norden!$O$21:$O$24</c:f>
              <c:numCache>
                <c:formatCode>0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A-480F-B474-F8D0322F687F}"/>
            </c:ext>
          </c:extLst>
        </c:ser>
        <c:ser>
          <c:idx val="2"/>
          <c:order val="2"/>
          <c:tx>
            <c:strRef>
              <c:f>Kraftpriser_Norden!$P$20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ysClr val="windowText" lastClr="000000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1050903-7869-4870-85FF-31D5026DC793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73F0-470F-895F-99E1844EEC0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FDDDA1E-290D-4377-B7BE-75000F88AB5E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3F0-470F-895F-99E1844EEC0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043F6CE-B69C-4BA0-8AB2-805102DCB0F8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3F0-470F-895F-99E1844EEC0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779323-7168-4B9A-A952-9349F39A1268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3F0-470F-895F-99E1844EE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j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Kraftpriser_Norden!$I$21:$I$24</c:f>
              <c:numCache>
                <c:formatCode>General</c:formatCode>
                <c:ptCount val="4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Kraftpriser_Norden!$P$21:$P$24</c:f>
              <c:numCache>
                <c:formatCode>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Kraftpriser_Norden!$K$21:$K$24</c15:f>
                <c15:dlblRangeCache>
                  <c:ptCount val="4"/>
                  <c:pt idx="0">
                    <c:v>44</c:v>
                  </c:pt>
                  <c:pt idx="1">
                    <c:v>51</c:v>
                  </c:pt>
                  <c:pt idx="2">
                    <c:v>39</c:v>
                  </c:pt>
                  <c:pt idx="3">
                    <c:v>38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980A-480F-B474-F8D0322F687F}"/>
            </c:ext>
          </c:extLst>
        </c:ser>
        <c:ser>
          <c:idx val="3"/>
          <c:order val="3"/>
          <c:tx>
            <c:strRef>
              <c:f>Kraftpriser_Norden!$Q$20</c:f>
              <c:strCache>
                <c:ptCount val="1"/>
                <c:pt idx="0">
                  <c:v>Høypris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Kraftpriser_Norden!$I$21:$I$24</c:f>
              <c:numCache>
                <c:formatCode>General</c:formatCode>
                <c:ptCount val="4"/>
                <c:pt idx="0">
                  <c:v>2030</c:v>
                </c:pt>
                <c:pt idx="1">
                  <c:v>2035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Kraftpriser_Norden!$Q$21:$Q$24</c:f>
              <c:numCache>
                <c:formatCode>0</c:formatCode>
                <c:ptCount val="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E1-4A10-9A2F-FB22EE3CE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176848"/>
        <c:axId val="1093202224"/>
      </c:barChart>
      <c:catAx>
        <c:axId val="109317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202224"/>
        <c:crosses val="autoZero"/>
        <c:auto val="1"/>
        <c:lblAlgn val="ctr"/>
        <c:lblOffset val="100"/>
        <c:noMultiLvlLbl val="0"/>
      </c:catAx>
      <c:valAx>
        <c:axId val="109320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109317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82679343832021013"/>
          <c:y val="0.34875328083989504"/>
          <c:w val="0.16266561679790023"/>
          <c:h val="0.30556466899970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tatnett.no/for-aktorer-i-kraftbransjen/planer-og-analyser/langsiktig-markedsanalyse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495300</xdr:colOff>
      <xdr:row>0</xdr:row>
      <xdr:rowOff>0</xdr:rowOff>
    </xdr:from>
    <xdr:to>
      <xdr:col>7</xdr:col>
      <xdr:colOff>1409699</xdr:colOff>
      <xdr:row>20</xdr:row>
      <xdr:rowOff>53340</xdr:rowOff>
    </xdr:to>
    <xdr:grpSp>
      <xdr:nvGrpSpPr>
        <xdr:cNvPr id="9" name="Grup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7071E4-851A-B329-E790-96B50787EAB7}"/>
            </a:ext>
          </a:extLst>
        </xdr:cNvPr>
        <xdr:cNvGrpSpPr/>
      </xdr:nvGrpSpPr>
      <xdr:grpSpPr>
        <a:xfrm>
          <a:off x="2796540" y="0"/>
          <a:ext cx="3268979" cy="5082540"/>
          <a:chOff x="952500" y="47625"/>
          <a:chExt cx="5667375" cy="8030577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pic>
        <xdr:nvPicPr>
          <xdr:cNvPr id="10" name="Bilde 9">
            <a:extLst>
              <a:ext uri="{FF2B5EF4-FFF2-40B4-BE49-F238E27FC236}">
                <a16:creationId xmlns:a16="http://schemas.microsoft.com/office/drawing/2014/main" id="{1D59F875-52FE-83A5-E1FA-E96648902E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2500" y="47625"/>
            <a:ext cx="5667375" cy="8030577"/>
          </a:xfrm>
          <a:prstGeom prst="rect">
            <a:avLst/>
          </a:prstGeom>
        </xdr:spPr>
      </xdr:pic>
      <xdr:sp macro="" textlink="">
        <xdr:nvSpPr>
          <xdr:cNvPr id="11" name="Rektangel 10">
            <a:extLst>
              <a:ext uri="{FF2B5EF4-FFF2-40B4-BE49-F238E27FC236}">
                <a16:creationId xmlns:a16="http://schemas.microsoft.com/office/drawing/2014/main" id="{B6F40AA0-43BB-C321-83E3-63CB20BE00E7}"/>
              </a:ext>
            </a:extLst>
          </xdr:cNvPr>
          <xdr:cNvSpPr/>
        </xdr:nvSpPr>
        <xdr:spPr>
          <a:xfrm>
            <a:off x="2924175" y="2200275"/>
            <a:ext cx="695325" cy="2571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b-NO" sz="1100"/>
          </a:p>
        </xdr:txBody>
      </xdr:sp>
    </xdr:grpSp>
    <xdr:clientData/>
  </xdr:twoCellAnchor>
  <xdr:twoCellAnchor editAs="oneCell">
    <xdr:from>
      <xdr:col>1</xdr:col>
      <xdr:colOff>3680</xdr:colOff>
      <xdr:row>14</xdr:row>
      <xdr:rowOff>68581</xdr:rowOff>
    </xdr:from>
    <xdr:to>
      <xdr:col>6</xdr:col>
      <xdr:colOff>718379</xdr:colOff>
      <xdr:row>24</xdr:row>
      <xdr:rowOff>205741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294B460-5F71-D738-24CF-54F978F11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0380" y="3726181"/>
          <a:ext cx="4318959" cy="242316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149225</xdr:colOff>
      <xdr:row>3</xdr:row>
      <xdr:rowOff>141287</xdr:rowOff>
    </xdr:from>
    <xdr:to>
      <xdr:col>15</xdr:col>
      <xdr:colOff>101600</xdr:colOff>
      <xdr:row>17</xdr:row>
      <xdr:rowOff>84137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FD0F944C-433E-4952-84B0-286820D14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0.07108</cdr:x>
      <cdr:y>0.03275</cdr:y>
    </cdr:from>
    <cdr:to>
      <cdr:x>0.20932</cdr:x>
      <cdr:y>0.0784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F158985-C0F6-4B37-9D20-01B97732F74C}"/>
            </a:ext>
          </a:extLst>
        </cdr:cNvPr>
        <cdr:cNvSpPr txBox="1"/>
      </cdr:nvSpPr>
      <cdr:spPr>
        <a:xfrm xmlns:a="http://schemas.openxmlformats.org/drawingml/2006/main">
          <a:off x="324993" y="89828"/>
          <a:ext cx="632033" cy="1252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800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TWh</a:t>
          </a:r>
        </a:p>
      </cdr:txBody>
    </cdr:sp>
  </cdr:relSizeAnchor>
  <cdr:relSizeAnchor xmlns:cdr="http://schemas.openxmlformats.org/drawingml/2006/chartDrawing">
    <cdr:from>
      <cdr:x>0.06275</cdr:x>
      <cdr:y>0.02928</cdr:y>
    </cdr:from>
    <cdr:to>
      <cdr:x>0.20099</cdr:x>
      <cdr:y>0.09206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CF158985-C0F6-4B37-9D20-01B97732F74C}"/>
            </a:ext>
          </a:extLst>
        </cdr:cNvPr>
        <cdr:cNvSpPr txBox="1"/>
      </cdr:nvSpPr>
      <cdr:spPr>
        <a:xfrm xmlns:a="http://schemas.openxmlformats.org/drawingml/2006/main">
          <a:off x="287092" y="80321"/>
          <a:ext cx="632472" cy="1722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1100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€/MWh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149225</xdr:colOff>
      <xdr:row>3</xdr:row>
      <xdr:rowOff>141287</xdr:rowOff>
    </xdr:from>
    <xdr:to>
      <xdr:col>15</xdr:col>
      <xdr:colOff>101600</xdr:colOff>
      <xdr:row>17</xdr:row>
      <xdr:rowOff>84137</xdr:rowOff>
    </xdr:to>
    <xdr:graphicFrame macro="">
      <xdr:nvGraphicFramePr>
        <xdr:cNvPr id="74" name="Diagram 1">
          <a:extLst>
            <a:ext uri="{FF2B5EF4-FFF2-40B4-BE49-F238E27FC236}">
              <a16:creationId xmlns:a16="http://schemas.microsoft.com/office/drawing/2014/main" id="{F3245119-F22F-E1BF-D1ED-C2D0BC31DE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0.07108</cdr:x>
      <cdr:y>0.03275</cdr:y>
    </cdr:from>
    <cdr:to>
      <cdr:x>0.20932</cdr:x>
      <cdr:y>0.0784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F158985-C0F6-4B37-9D20-01B97732F74C}"/>
            </a:ext>
          </a:extLst>
        </cdr:cNvPr>
        <cdr:cNvSpPr txBox="1"/>
      </cdr:nvSpPr>
      <cdr:spPr>
        <a:xfrm xmlns:a="http://schemas.openxmlformats.org/drawingml/2006/main">
          <a:off x="324993" y="89828"/>
          <a:ext cx="632033" cy="1252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800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TWh</a:t>
          </a:r>
        </a:p>
      </cdr:txBody>
    </cdr:sp>
  </cdr:relSizeAnchor>
  <cdr:relSizeAnchor xmlns:cdr="http://schemas.openxmlformats.org/drawingml/2006/chartDrawing">
    <cdr:from>
      <cdr:x>0.06275</cdr:x>
      <cdr:y>0.02928</cdr:y>
    </cdr:from>
    <cdr:to>
      <cdr:x>0.20099</cdr:x>
      <cdr:y>0.09206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CF158985-C0F6-4B37-9D20-01B97732F74C}"/>
            </a:ext>
          </a:extLst>
        </cdr:cNvPr>
        <cdr:cNvSpPr txBox="1"/>
      </cdr:nvSpPr>
      <cdr:spPr>
        <a:xfrm xmlns:a="http://schemas.openxmlformats.org/drawingml/2006/main">
          <a:off x="287092" y="80321"/>
          <a:ext cx="632472" cy="1722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1100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€/MWh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</xdr:colOff>
      <xdr:row>14</xdr:row>
      <xdr:rowOff>125412</xdr:rowOff>
    </xdr:from>
    <xdr:to>
      <xdr:col>18</xdr:col>
      <xdr:colOff>568326</xdr:colOff>
      <xdr:row>29</xdr:row>
      <xdr:rowOff>106562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AC8025C-9E9C-7EE8-941F-0D56684F7E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404041</xdr:colOff>
      <xdr:row>1</xdr:row>
      <xdr:rowOff>250915</xdr:rowOff>
    </xdr:from>
    <xdr:to>
      <xdr:col>17</xdr:col>
      <xdr:colOff>500743</xdr:colOff>
      <xdr:row>17</xdr:row>
      <xdr:rowOff>160020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DE14806-F7FD-41FE-BCE7-C3E8CD069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0.06423</cdr:x>
      <cdr:y>0.01128</cdr:y>
    </cdr:from>
    <cdr:to>
      <cdr:x>0.20247</cdr:x>
      <cdr:y>0.06982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F158985-C0F6-4B37-9D20-01B97732F74C}"/>
            </a:ext>
          </a:extLst>
        </cdr:cNvPr>
        <cdr:cNvSpPr txBox="1"/>
      </cdr:nvSpPr>
      <cdr:spPr>
        <a:xfrm xmlns:a="http://schemas.openxmlformats.org/drawingml/2006/main">
          <a:off x="388958" y="32764"/>
          <a:ext cx="837118" cy="16998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1100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TWh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393156</xdr:colOff>
      <xdr:row>1</xdr:row>
      <xdr:rowOff>58782</xdr:rowOff>
    </xdr:from>
    <xdr:to>
      <xdr:col>14</xdr:col>
      <xdr:colOff>558981</xdr:colOff>
      <xdr:row>22</xdr:row>
      <xdr:rowOff>163285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CB8DCDC-8846-ED1E-6E38-39E15BE2F8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555172</xdr:colOff>
      <xdr:row>1</xdr:row>
      <xdr:rowOff>43544</xdr:rowOff>
    </xdr:from>
    <xdr:to>
      <xdr:col>19</xdr:col>
      <xdr:colOff>368845</xdr:colOff>
      <xdr:row>22</xdr:row>
      <xdr:rowOff>150587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F87C738-AD38-434F-B5B5-E53DB48F3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0.09659</cdr:x>
      <cdr:y>0.02178</cdr:y>
    </cdr:from>
    <cdr:to>
      <cdr:x>0.23483</cdr:x>
      <cdr:y>0.08032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F158985-C0F6-4B37-9D20-01B97732F74C}"/>
            </a:ext>
          </a:extLst>
        </cdr:cNvPr>
        <cdr:cNvSpPr txBox="1"/>
      </cdr:nvSpPr>
      <cdr:spPr>
        <a:xfrm xmlns:a="http://schemas.openxmlformats.org/drawingml/2006/main">
          <a:off x="370927" y="86398"/>
          <a:ext cx="530858" cy="23226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1100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TWh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0.09659</cdr:x>
      <cdr:y>0.02178</cdr:y>
    </cdr:from>
    <cdr:to>
      <cdr:x>0.23483</cdr:x>
      <cdr:y>0.08032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F158985-C0F6-4B37-9D20-01B97732F74C}"/>
            </a:ext>
          </a:extLst>
        </cdr:cNvPr>
        <cdr:cNvSpPr txBox="1"/>
      </cdr:nvSpPr>
      <cdr:spPr>
        <a:xfrm xmlns:a="http://schemas.openxmlformats.org/drawingml/2006/main">
          <a:off x="370927" y="86398"/>
          <a:ext cx="530858" cy="23226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1100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TWh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699226</xdr:colOff>
      <xdr:row>0</xdr:row>
      <xdr:rowOff>138610</xdr:rowOff>
    </xdr:from>
    <xdr:to>
      <xdr:col>18</xdr:col>
      <xdr:colOff>708842</xdr:colOff>
      <xdr:row>13</xdr:row>
      <xdr:rowOff>225696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70CD8A2-E506-D3F4-20A0-08DFC21A2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0.07108</cdr:x>
      <cdr:y>0.01848</cdr:y>
    </cdr:from>
    <cdr:to>
      <cdr:x>0.20932</cdr:x>
      <cdr:y>0.0771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F158985-C0F6-4B37-9D20-01B97732F74C}"/>
            </a:ext>
          </a:extLst>
        </cdr:cNvPr>
        <cdr:cNvSpPr txBox="1"/>
      </cdr:nvSpPr>
      <cdr:spPr>
        <a:xfrm xmlns:a="http://schemas.openxmlformats.org/drawingml/2006/main">
          <a:off x="412322" y="49351"/>
          <a:ext cx="801905" cy="1565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72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1000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TWh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LangsiktigMarkedsanalyse_fag/Shared%20Documents/LMA%202022/4%20Figurer/Figurer%20til%20rapport/10_effektbalanse_ko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den"/>
      <sheetName val="Norge"/>
      <sheetName val="Maksforbruk"/>
    </sheetNames>
    <sheetDataSet>
      <sheetData sheetId="0" refreshError="1"/>
      <sheetData sheetId="1" refreshError="1"/>
      <sheetData sheetId="2">
        <row r="2">
          <cell r="A2">
            <v>2022</v>
          </cell>
          <cell r="B2">
            <v>69.171208046997506</v>
          </cell>
        </row>
        <row r="3">
          <cell r="A3">
            <v>2035</v>
          </cell>
          <cell r="B3">
            <v>84.335251647823796</v>
          </cell>
          <cell r="C3">
            <v>96.837534407619302</v>
          </cell>
        </row>
        <row r="4">
          <cell r="A4">
            <v>2050</v>
          </cell>
          <cell r="B4">
            <v>93.401913259644004</v>
          </cell>
          <cell r="C4">
            <v>126.456295231201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ders.Kringstad@statnett.n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rgb="FFC00000"/>
  </sheetPr>
  <dimension ref="D5:I18"/>
  <sheetViews>
    <sheetView showGridLines="0" tabSelected="1" workbookViewId="0">
      <selection activeCell="I17" sqref="I17"/>
    </sheetView>
  </sheetViews>
  <sheetFormatPr baseColWidth="10" defaultColWidth="11.44140625" defaultRowHeight="18" x14ac:dyDescent="0.35"/>
  <cols>
    <col min="1" max="1" width="3.88671875" customWidth="1"/>
    <col min="2" max="2" width="6.77734375" customWidth="1"/>
    <col min="8" max="8" width="32.5546875" customWidth="1"/>
    <col min="9" max="9" width="106.77734375" style="49" customWidth="1"/>
  </cols>
  <sheetData>
    <row r="5" spans="4:9" ht="36" x14ac:dyDescent="0.35">
      <c r="D5" s="1"/>
      <c r="E5" s="1"/>
      <c r="F5" s="1"/>
      <c r="G5" s="1"/>
      <c r="H5" s="1"/>
      <c r="I5" s="49" t="s">
        <v>108</v>
      </c>
    </row>
    <row r="7" spans="4:9" ht="36" x14ac:dyDescent="0.35">
      <c r="D7" s="1"/>
      <c r="E7" s="1"/>
      <c r="F7" s="1"/>
      <c r="G7" s="1"/>
      <c r="H7" s="1"/>
      <c r="I7" s="49" t="s">
        <v>0</v>
      </c>
    </row>
    <row r="9" spans="4:9" x14ac:dyDescent="0.35">
      <c r="D9" s="1"/>
      <c r="E9" s="1"/>
      <c r="F9" s="1"/>
      <c r="G9" s="1"/>
      <c r="H9" s="1"/>
      <c r="I9" s="49" t="s">
        <v>1</v>
      </c>
    </row>
    <row r="10" spans="4:9" x14ac:dyDescent="0.35">
      <c r="D10" s="1"/>
      <c r="E10" s="1"/>
      <c r="F10" s="1"/>
      <c r="G10" s="1"/>
      <c r="H10" s="1"/>
      <c r="I10" s="50" t="s">
        <v>2</v>
      </c>
    </row>
    <row r="12" spans="4:9" x14ac:dyDescent="0.35">
      <c r="D12" s="1"/>
      <c r="E12" s="1"/>
      <c r="F12" s="1"/>
      <c r="G12" s="1"/>
      <c r="H12" s="1"/>
      <c r="I12" s="49" t="s">
        <v>3</v>
      </c>
    </row>
    <row r="13" spans="4:9" x14ac:dyDescent="0.35">
      <c r="D13" s="48"/>
      <c r="E13" s="1"/>
      <c r="F13" s="1"/>
      <c r="G13" s="1"/>
      <c r="H13" s="1"/>
      <c r="I13" s="50" t="s">
        <v>4</v>
      </c>
    </row>
    <row r="14" spans="4:9" x14ac:dyDescent="0.35">
      <c r="D14" s="1"/>
      <c r="E14" s="1"/>
      <c r="F14" s="1"/>
      <c r="G14" s="1"/>
      <c r="H14" s="1"/>
      <c r="I14" s="50" t="s">
        <v>5</v>
      </c>
    </row>
    <row r="15" spans="4:9" x14ac:dyDescent="0.35">
      <c r="D15" s="1"/>
      <c r="E15" s="1"/>
      <c r="F15" s="1"/>
      <c r="G15" s="1"/>
      <c r="H15" s="1"/>
      <c r="I15" s="50" t="s">
        <v>6</v>
      </c>
    </row>
    <row r="16" spans="4:9" x14ac:dyDescent="0.35">
      <c r="D16" s="1"/>
      <c r="E16" s="1"/>
      <c r="F16" s="1"/>
      <c r="G16" s="1"/>
      <c r="H16" s="1"/>
      <c r="I16" s="50" t="s">
        <v>52</v>
      </c>
    </row>
    <row r="17" spans="9:9" x14ac:dyDescent="0.35">
      <c r="I17" s="50" t="s">
        <v>53</v>
      </c>
    </row>
    <row r="18" spans="9:9" x14ac:dyDescent="0.35">
      <c r="I18" s="50" t="s">
        <v>54</v>
      </c>
    </row>
  </sheetData>
  <hyperlinks>
    <hyperlink ref="I10" r:id="rId1" xr:uid="{00000000-0004-0000-0000-000000000000}"/>
    <hyperlink ref="I13" location="'Brenselspriser og CO2'!A1" display="Brensels- og CO2-priser" xr:uid="{00000000-0004-0000-0000-000002000000}"/>
    <hyperlink ref="I14" location="'Forbruk og produksjon Europa'!A1" display="Forbruk og produksjon Europa" xr:uid="{00000000-0004-0000-0000-000003000000}"/>
    <hyperlink ref="I15" location="'Forbruk og produksjon Norden'!A1" display="Forbruk og produksjon Norden" xr:uid="{00000000-0004-0000-0000-000004000000}"/>
    <hyperlink ref="I17" location="Kraftpriser_Europa!A1" display="Kraftpriser, Europa" xr:uid="{70B1EC05-1F9F-46C2-B4E5-6CEA92A91A1B}"/>
    <hyperlink ref="I18" location="Kraftpriser_Norden!A1" display="Kraftpriser, Norden" xr:uid="{E70CF0B8-7DE3-4D45-A126-CF342E4CE948}"/>
    <hyperlink ref="I16" location="'Norsk forbruk'!A1" display="Norsk forbruk, ulike scenario " xr:uid="{D5A10AE4-8A15-4F5B-8B88-535FEA13BBD0}"/>
  </hyperlinks>
  <pageMargins left="0.7" right="0.7" top="0.75" bottom="0.75" header="0.3" footer="0.3"/>
  <pageSetup paperSize="9" orientation="portrait" r:id="rId2"/>
  <headerFooter>
    <oddHeader>&amp;L&amp;"Calibri"&amp;10&amp;K000000Åpen informasjon / Public information&amp;1#</oddHead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V37"/>
  <sheetViews>
    <sheetView showGridLines="0" zoomScaleNormal="100" workbookViewId="0">
      <selection activeCell="D29" sqref="D29"/>
    </sheetView>
  </sheetViews>
  <sheetFormatPr baseColWidth="10" defaultColWidth="11.44140625" defaultRowHeight="14.4" x14ac:dyDescent="0.3"/>
  <cols>
    <col min="1" max="1" width="14" style="21" customWidth="1"/>
    <col min="2" max="20" width="11.44140625" style="21"/>
    <col min="22" max="22" width="11.44140625" style="1"/>
    <col min="26" max="26" width="0" hidden="1" customWidth="1"/>
  </cols>
  <sheetData>
    <row r="1" spans="1:21" x14ac:dyDescent="0.3">
      <c r="A1" s="55"/>
      <c r="B1" s="55"/>
      <c r="C1" s="55"/>
      <c r="D1" s="55"/>
      <c r="E1" s="55"/>
      <c r="F1" s="55"/>
      <c r="G1" s="55"/>
      <c r="H1" s="55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spans="1:21" ht="23.4" x14ac:dyDescent="0.45">
      <c r="A2" s="55"/>
      <c r="B2" s="2" t="s">
        <v>4</v>
      </c>
      <c r="C2" s="55"/>
      <c r="D2" s="55"/>
      <c r="E2" s="55"/>
      <c r="F2" s="55"/>
      <c r="G2" s="55"/>
      <c r="H2" s="55"/>
      <c r="I2" s="52"/>
      <c r="J2" s="52"/>
      <c r="K2" s="52"/>
      <c r="L2" s="52"/>
      <c r="M2" s="52"/>
      <c r="N2" s="52"/>
      <c r="O2" s="52"/>
      <c r="P2" s="52"/>
      <c r="Q2" s="52"/>
      <c r="R2" s="52"/>
    </row>
    <row r="3" spans="1:21" ht="18" x14ac:dyDescent="0.35">
      <c r="A3" s="55"/>
      <c r="B3" s="3" t="s">
        <v>83</v>
      </c>
      <c r="C3" s="55"/>
      <c r="D3" s="55"/>
      <c r="E3" s="22"/>
      <c r="F3" s="55"/>
      <c r="G3" s="55"/>
      <c r="H3" s="55"/>
      <c r="I3" s="52"/>
      <c r="J3" s="52"/>
      <c r="K3" s="52"/>
      <c r="L3" s="52"/>
      <c r="M3" s="52"/>
      <c r="N3" s="52"/>
      <c r="O3" s="52"/>
      <c r="P3" s="52"/>
      <c r="Q3" s="52"/>
      <c r="R3" s="52"/>
    </row>
    <row r="4" spans="1:21" x14ac:dyDescent="0.3">
      <c r="A4" s="55"/>
      <c r="B4" s="4"/>
      <c r="C4" s="55"/>
      <c r="D4" s="55"/>
      <c r="E4" s="55"/>
      <c r="F4" s="55"/>
      <c r="G4" s="55"/>
      <c r="H4" s="55"/>
      <c r="I4" s="52"/>
      <c r="J4" s="83" t="s">
        <v>19</v>
      </c>
      <c r="K4" s="52"/>
      <c r="L4" s="52"/>
      <c r="M4" s="52"/>
      <c r="N4" s="52"/>
      <c r="O4" s="52"/>
      <c r="P4" s="52"/>
      <c r="Q4" s="52"/>
      <c r="R4" s="52"/>
    </row>
    <row r="5" spans="1:21" x14ac:dyDescent="0.3">
      <c r="A5" s="55"/>
      <c r="B5" s="55"/>
      <c r="C5" s="55"/>
      <c r="D5" s="55"/>
      <c r="E5" s="55"/>
      <c r="F5" s="55"/>
      <c r="G5" s="55"/>
      <c r="H5" s="55"/>
      <c r="I5" s="52"/>
      <c r="J5" s="52"/>
      <c r="K5" s="52"/>
      <c r="L5" s="52"/>
      <c r="M5" s="52"/>
      <c r="N5" s="52"/>
      <c r="O5" s="52"/>
      <c r="P5" s="52"/>
      <c r="Q5" s="52"/>
      <c r="R5" s="52"/>
    </row>
    <row r="6" spans="1:21" x14ac:dyDescent="0.3">
      <c r="A6" s="57"/>
      <c r="B6" s="57"/>
      <c r="C6" s="57"/>
      <c r="D6" s="57"/>
      <c r="E6" s="57"/>
      <c r="F6" s="57"/>
      <c r="G6" s="57"/>
      <c r="H6" s="57"/>
      <c r="I6" s="52"/>
      <c r="J6" s="52"/>
      <c r="K6" s="52"/>
      <c r="L6" s="52"/>
      <c r="M6" s="52"/>
      <c r="N6" s="52"/>
      <c r="O6" s="52"/>
      <c r="P6" s="52"/>
      <c r="Q6" s="52"/>
      <c r="R6" s="52"/>
    </row>
    <row r="7" spans="1:21" ht="15" thickBot="1" x14ac:dyDescent="0.3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</row>
    <row r="8" spans="1:21" ht="15" thickBot="1" x14ac:dyDescent="0.35">
      <c r="A8" s="52"/>
      <c r="B8" s="23"/>
      <c r="C8" s="24"/>
      <c r="D8" s="118"/>
      <c r="E8" s="119">
        <v>2022</v>
      </c>
      <c r="F8" s="119"/>
      <c r="G8" s="120"/>
      <c r="H8" s="119"/>
      <c r="I8" s="119"/>
      <c r="J8" s="141">
        <v>2030</v>
      </c>
      <c r="K8" s="119">
        <v>2030</v>
      </c>
      <c r="L8" s="142">
        <v>2030</v>
      </c>
      <c r="M8" s="141">
        <v>2035</v>
      </c>
      <c r="N8" s="119">
        <v>2035</v>
      </c>
      <c r="O8" s="142">
        <v>2035</v>
      </c>
      <c r="P8" s="141">
        <v>2040</v>
      </c>
      <c r="Q8" s="119">
        <v>2040</v>
      </c>
      <c r="R8" s="142">
        <v>2040</v>
      </c>
      <c r="S8" s="141">
        <v>2050</v>
      </c>
      <c r="T8" s="119">
        <v>2050</v>
      </c>
      <c r="U8" s="140">
        <v>2050</v>
      </c>
    </row>
    <row r="9" spans="1:21" ht="15" thickBot="1" x14ac:dyDescent="0.35">
      <c r="A9" s="52"/>
      <c r="B9" s="25"/>
      <c r="C9" s="26"/>
      <c r="D9" s="27"/>
      <c r="E9" s="28" t="s">
        <v>98</v>
      </c>
      <c r="F9" s="29" t="s">
        <v>55</v>
      </c>
      <c r="G9" s="30"/>
      <c r="H9" s="28"/>
      <c r="I9" s="30"/>
      <c r="J9" s="27" t="s">
        <v>84</v>
      </c>
      <c r="K9" s="28" t="s">
        <v>7</v>
      </c>
      <c r="L9" s="31" t="s">
        <v>85</v>
      </c>
      <c r="M9" s="30" t="s">
        <v>84</v>
      </c>
      <c r="N9" s="28" t="s">
        <v>7</v>
      </c>
      <c r="O9" s="30" t="s">
        <v>85</v>
      </c>
      <c r="P9" s="85" t="s">
        <v>84</v>
      </c>
      <c r="Q9" s="28" t="s">
        <v>7</v>
      </c>
      <c r="R9" s="85" t="s">
        <v>85</v>
      </c>
      <c r="S9" s="27" t="s">
        <v>84</v>
      </c>
      <c r="T9" s="28" t="s">
        <v>7</v>
      </c>
      <c r="U9" s="31" t="s">
        <v>85</v>
      </c>
    </row>
    <row r="10" spans="1:21" x14ac:dyDescent="0.3">
      <c r="B10" s="186" t="s">
        <v>77</v>
      </c>
      <c r="C10" s="32" t="s">
        <v>10</v>
      </c>
      <c r="D10" s="33"/>
      <c r="E10" s="86">
        <v>130</v>
      </c>
      <c r="F10" s="35" t="s">
        <v>11</v>
      </c>
      <c r="G10" s="87"/>
      <c r="H10" s="88"/>
      <c r="I10" s="89"/>
      <c r="J10" s="87">
        <v>20</v>
      </c>
      <c r="K10" s="88">
        <v>30</v>
      </c>
      <c r="L10" s="89">
        <v>40</v>
      </c>
      <c r="M10" s="90">
        <v>20</v>
      </c>
      <c r="N10" s="86">
        <v>25</v>
      </c>
      <c r="O10" s="90">
        <v>30</v>
      </c>
      <c r="P10" s="90">
        <v>15</v>
      </c>
      <c r="Q10" s="86">
        <v>20</v>
      </c>
      <c r="R10" s="90">
        <v>30</v>
      </c>
      <c r="S10" s="87">
        <v>15</v>
      </c>
      <c r="T10" s="88">
        <v>20</v>
      </c>
      <c r="U10" s="89">
        <v>30</v>
      </c>
    </row>
    <row r="11" spans="1:21" x14ac:dyDescent="0.3">
      <c r="B11" s="187"/>
      <c r="C11" s="32" t="s">
        <v>12</v>
      </c>
      <c r="D11" s="33"/>
      <c r="E11" s="86">
        <v>280</v>
      </c>
      <c r="F11" s="35" t="s">
        <v>13</v>
      </c>
      <c r="G11" s="91"/>
      <c r="H11" s="86"/>
      <c r="I11" s="92"/>
      <c r="J11" s="91">
        <v>60</v>
      </c>
      <c r="K11" s="86">
        <v>95</v>
      </c>
      <c r="L11" s="92">
        <v>130</v>
      </c>
      <c r="M11" s="90">
        <v>60</v>
      </c>
      <c r="N11" s="86">
        <v>80</v>
      </c>
      <c r="O11" s="90">
        <v>130</v>
      </c>
      <c r="P11" s="90">
        <v>60</v>
      </c>
      <c r="Q11" s="86">
        <v>70</v>
      </c>
      <c r="R11" s="90">
        <v>130</v>
      </c>
      <c r="S11" s="91">
        <v>60</v>
      </c>
      <c r="T11" s="86">
        <v>70</v>
      </c>
      <c r="U11" s="92">
        <v>130</v>
      </c>
    </row>
    <row r="12" spans="1:21" x14ac:dyDescent="0.3">
      <c r="B12" s="187"/>
      <c r="C12" s="32" t="s">
        <v>14</v>
      </c>
      <c r="D12" s="33"/>
      <c r="E12" s="86">
        <v>80</v>
      </c>
      <c r="F12" s="35" t="s">
        <v>15</v>
      </c>
      <c r="G12" s="91"/>
      <c r="H12" s="86"/>
      <c r="I12" s="92"/>
      <c r="J12" s="91">
        <v>90</v>
      </c>
      <c r="K12" s="86">
        <v>100</v>
      </c>
      <c r="L12" s="92">
        <v>140</v>
      </c>
      <c r="M12" s="90">
        <v>95</v>
      </c>
      <c r="N12" s="86">
        <v>110</v>
      </c>
      <c r="O12" s="90">
        <v>150</v>
      </c>
      <c r="P12" s="90">
        <v>95</v>
      </c>
      <c r="Q12" s="86">
        <v>120</v>
      </c>
      <c r="R12" s="90">
        <v>160</v>
      </c>
      <c r="S12" s="91">
        <v>100</v>
      </c>
      <c r="T12" s="86">
        <v>130</v>
      </c>
      <c r="U12" s="92">
        <v>170</v>
      </c>
    </row>
    <row r="13" spans="1:21" ht="15" thickBot="1" x14ac:dyDescent="0.35">
      <c r="B13" s="188"/>
      <c r="C13" s="37" t="s">
        <v>56</v>
      </c>
      <c r="D13" s="30"/>
      <c r="E13" s="93">
        <v>110</v>
      </c>
      <c r="F13" s="31" t="s">
        <v>15</v>
      </c>
      <c r="G13" s="94"/>
      <c r="H13" s="28"/>
      <c r="I13" s="95"/>
      <c r="J13" s="94">
        <v>110</v>
      </c>
      <c r="K13" s="93">
        <v>120</v>
      </c>
      <c r="L13" s="95">
        <v>160</v>
      </c>
      <c r="M13" s="96">
        <v>105</v>
      </c>
      <c r="N13" s="93">
        <v>120</v>
      </c>
      <c r="O13" s="96">
        <v>160</v>
      </c>
      <c r="P13" s="96">
        <v>95</v>
      </c>
      <c r="Q13" s="93">
        <v>120</v>
      </c>
      <c r="R13" s="96">
        <v>160</v>
      </c>
      <c r="S13" s="94">
        <v>100</v>
      </c>
      <c r="T13" s="93">
        <v>130</v>
      </c>
      <c r="U13" s="95">
        <v>170</v>
      </c>
    </row>
    <row r="14" spans="1:21" x14ac:dyDescent="0.3">
      <c r="B14" s="46"/>
      <c r="C14" s="59" t="s">
        <v>57</v>
      </c>
      <c r="D14" s="60"/>
      <c r="E14" s="60"/>
      <c r="F14" s="54"/>
      <c r="G14" s="54"/>
      <c r="H14" s="54" t="s">
        <v>19</v>
      </c>
      <c r="I14" s="54"/>
      <c r="J14" s="54"/>
      <c r="K14" s="54"/>
      <c r="L14" s="54"/>
      <c r="M14" s="54"/>
      <c r="N14" s="54"/>
      <c r="O14" s="54"/>
      <c r="P14" s="54"/>
      <c r="Q14" s="54"/>
      <c r="R14" s="54"/>
    </row>
    <row r="15" spans="1:21" ht="14.55" customHeight="1" x14ac:dyDescent="0.3"/>
    <row r="16" spans="1:21" x14ac:dyDescent="0.3">
      <c r="D16" s="1"/>
      <c r="G16"/>
      <c r="H16"/>
      <c r="I16"/>
      <c r="J16"/>
    </row>
    <row r="17" spans="2:21" x14ac:dyDescent="0.3">
      <c r="D17" s="159"/>
      <c r="E17" s="164"/>
      <c r="F17" s="164"/>
      <c r="G17" s="159"/>
      <c r="H17" s="159"/>
      <c r="I17" s="159"/>
      <c r="J17" s="159"/>
      <c r="K17" s="164"/>
    </row>
    <row r="18" spans="2:21" x14ac:dyDescent="0.3">
      <c r="D18" s="159"/>
      <c r="E18" s="143" t="s">
        <v>103</v>
      </c>
      <c r="F18" s="164"/>
      <c r="G18" s="159"/>
      <c r="H18" s="159"/>
      <c r="I18" s="159"/>
      <c r="J18" s="159"/>
      <c r="K18" s="164"/>
    </row>
    <row r="19" spans="2:21" x14ac:dyDescent="0.3">
      <c r="D19" s="164"/>
      <c r="E19" s="152" t="str">
        <f>INDEX($F$10:$F$13,MATCH($B$22,$C$10:$C$13,0))</f>
        <v>€/ton</v>
      </c>
      <c r="F19" s="152"/>
      <c r="G19" s="152">
        <v>2022</v>
      </c>
      <c r="H19" s="152">
        <v>2030</v>
      </c>
      <c r="I19" s="152">
        <v>2040</v>
      </c>
      <c r="J19" s="152">
        <v>2050</v>
      </c>
      <c r="K19" s="164"/>
    </row>
    <row r="20" spans="2:21" x14ac:dyDescent="0.3">
      <c r="D20" s="164"/>
      <c r="E20" s="152"/>
      <c r="F20" s="152" t="s">
        <v>98</v>
      </c>
      <c r="G20" s="159" cm="1">
        <f t="array" ref="G20">INDEX($D$10:$U$13,MATCH($B$22,$C$10:$C$13,0),MATCH(G$19&amp;$F20,$D$8:$U$8&amp;$D$9:$U$9,0))</f>
        <v>110</v>
      </c>
      <c r="H20" s="159"/>
      <c r="I20" s="159"/>
      <c r="J20" s="159"/>
      <c r="K20" s="164"/>
    </row>
    <row r="21" spans="2:21" ht="15.6" x14ac:dyDescent="0.3">
      <c r="B21" s="192" t="s">
        <v>101</v>
      </c>
      <c r="C21" s="192"/>
      <c r="D21" s="164"/>
      <c r="E21" s="152" t="s">
        <v>99</v>
      </c>
      <c r="F21" s="152" t="s">
        <v>85</v>
      </c>
      <c r="G21" s="159"/>
      <c r="H21" s="159" cm="1">
        <f t="array" ref="H21">INDEX($D$10:$U$13,MATCH($B$22,$C$10:$C$13,0),MATCH(H$19&amp;$F21,$D$8:$U$8&amp;$D$9:$U$9,0))</f>
        <v>160</v>
      </c>
      <c r="I21" s="159" cm="1">
        <f t="array" ref="I21">INDEX($D$10:$U$13,MATCH($B$22,$C$10:$C$13,0),MATCH(I$19&amp;$F21,$D$8:$U$8&amp;$D$9:$U$9,0))</f>
        <v>160</v>
      </c>
      <c r="J21" s="159" cm="1">
        <f t="array" ref="J21">INDEX($D$10:$U$13,MATCH($B$22,$C$10:$C$13,0),MATCH(J$19&amp;$F21,$D$8:$U$8&amp;$D$9:$U$9,0))</f>
        <v>170</v>
      </c>
      <c r="K21" s="164"/>
    </row>
    <row r="22" spans="2:21" x14ac:dyDescent="0.3">
      <c r="B22" s="193" t="s">
        <v>56</v>
      </c>
      <c r="C22" s="193"/>
      <c r="D22" s="164"/>
      <c r="E22" s="152" t="s">
        <v>99</v>
      </c>
      <c r="F22" s="152" t="s">
        <v>7</v>
      </c>
      <c r="G22" s="159"/>
      <c r="H22" s="159" cm="1">
        <f t="array" ref="H22">INDEX($D$10:$U$13,MATCH($B$22,$C$10:$C$13,0),MATCH(H$19&amp;$F22,$D$8:$U$8&amp;$D$9:$U$9,0))</f>
        <v>120</v>
      </c>
      <c r="I22" s="159" cm="1">
        <f t="array" ref="I22">INDEX($D$10:$U$13,MATCH($B$22,$C$10:$C$13,0),MATCH(I$19&amp;$F22,$D$8:$U$8&amp;$D$9:$U$9,0))</f>
        <v>120</v>
      </c>
      <c r="J22" s="159" cm="1">
        <f t="array" ref="J22">INDEX($D$10:$U$13,MATCH($B$22,$C$10:$C$13,0),MATCH(J$19&amp;$F22,$D$8:$U$8&amp;$D$9:$U$9,0))</f>
        <v>130</v>
      </c>
      <c r="K22" s="164"/>
    </row>
    <row r="23" spans="2:21" x14ac:dyDescent="0.3">
      <c r="B23" s="193"/>
      <c r="C23" s="193"/>
      <c r="D23" s="164"/>
      <c r="E23" s="152" t="s">
        <v>99</v>
      </c>
      <c r="F23" s="152" t="s">
        <v>84</v>
      </c>
      <c r="G23" s="159"/>
      <c r="H23" s="159" cm="1">
        <f t="array" ref="H23">INDEX($D$10:$U$13,MATCH($B$22,$C$10:$C$13,0),MATCH(H$19&amp;$F23,$D$8:$U$8&amp;$D$9:$U$9,0))</f>
        <v>110</v>
      </c>
      <c r="I23" s="159" cm="1">
        <f t="array" ref="I23">INDEX($D$10:$U$13,MATCH($B$22,$C$10:$C$13,0),MATCH(I$19&amp;$F23,$D$8:$U$8&amp;$D$9:$U$9,0))</f>
        <v>95</v>
      </c>
      <c r="J23" s="159" cm="1">
        <f t="array" ref="J23">INDEX($D$10:$U$13,MATCH($B$22,$C$10:$C$13,0),MATCH(J$19&amp;$F23,$D$8:$U$8&amp;$D$9:$U$9,0))</f>
        <v>100</v>
      </c>
      <c r="K23" s="164"/>
    </row>
    <row r="24" spans="2:21" x14ac:dyDescent="0.3">
      <c r="D24" s="164"/>
      <c r="E24" s="152" t="s">
        <v>100</v>
      </c>
      <c r="F24" s="152" t="s">
        <v>7</v>
      </c>
      <c r="G24" s="159"/>
      <c r="H24" s="159" cm="1">
        <f t="array" ref="H24">INDEX($D$34:$U$37,MATCH($B$22,$C$34:$C$37,0),MATCH(H$19&amp;$F24,$D$32:$U$32&amp;$D$33:$U$33,0))</f>
        <v>35</v>
      </c>
      <c r="I24" s="159" cm="1">
        <f t="array" ref="I24">INDEX($D$34:$U$37,MATCH($B$22,$C$34:$C$37,0),MATCH(I$19&amp;$F24,$D$32:$U$32&amp;$D$33:$U$33,0))</f>
        <v>50</v>
      </c>
      <c r="J24" s="159" cm="1">
        <f t="array" ref="J24">INDEX($D$34:$U$37,MATCH($B$22,$C$34:$C$37,0),MATCH(J$19&amp;$F24,$D$32:$U$32&amp;$D$33:$U$33,0))</f>
        <v>50</v>
      </c>
      <c r="K24" s="164"/>
    </row>
    <row r="25" spans="2:21" x14ac:dyDescent="0.3">
      <c r="D25" s="164"/>
      <c r="E25" s="164"/>
      <c r="F25" s="164"/>
      <c r="G25" s="164"/>
      <c r="H25" s="164"/>
      <c r="I25" s="164"/>
      <c r="J25" s="164"/>
      <c r="K25" s="164"/>
    </row>
    <row r="31" spans="2:21" ht="15" thickBot="1" x14ac:dyDescent="0.35"/>
    <row r="32" spans="2:21" ht="15" thickBot="1" x14ac:dyDescent="0.35">
      <c r="B32" s="23"/>
      <c r="C32" s="24"/>
      <c r="D32" s="121"/>
      <c r="E32" s="122">
        <v>2020</v>
      </c>
      <c r="F32" s="122"/>
      <c r="G32" s="123"/>
      <c r="H32" s="122">
        <v>2025</v>
      </c>
      <c r="I32" s="122"/>
      <c r="J32" s="123"/>
      <c r="K32" s="122">
        <v>2030</v>
      </c>
      <c r="L32" s="122"/>
      <c r="M32" s="123"/>
      <c r="N32" s="122">
        <v>2035</v>
      </c>
      <c r="O32" s="122"/>
      <c r="P32" s="123"/>
      <c r="Q32" s="122">
        <v>2040</v>
      </c>
      <c r="R32" s="122"/>
      <c r="S32" s="123"/>
      <c r="T32" s="122">
        <v>2050</v>
      </c>
      <c r="U32" s="124"/>
    </row>
    <row r="33" spans="2:21" ht="15" thickBot="1" x14ac:dyDescent="0.35">
      <c r="B33" s="25"/>
      <c r="C33" s="26"/>
      <c r="D33" s="27"/>
      <c r="E33" s="28" t="s">
        <v>7</v>
      </c>
      <c r="F33" s="29" t="s">
        <v>17</v>
      </c>
      <c r="G33" s="30" t="s">
        <v>8</v>
      </c>
      <c r="H33" s="28" t="s">
        <v>7</v>
      </c>
      <c r="I33" s="30" t="s">
        <v>9</v>
      </c>
      <c r="J33" s="27" t="s">
        <v>8</v>
      </c>
      <c r="K33" s="28" t="s">
        <v>7</v>
      </c>
      <c r="L33" s="31" t="s">
        <v>9</v>
      </c>
      <c r="M33" s="30"/>
      <c r="N33" s="28"/>
      <c r="O33" s="30"/>
      <c r="P33" s="30" t="s">
        <v>8</v>
      </c>
      <c r="Q33" s="28" t="s">
        <v>7</v>
      </c>
      <c r="R33" s="30" t="s">
        <v>9</v>
      </c>
      <c r="S33" s="27" t="s">
        <v>8</v>
      </c>
      <c r="T33" s="28" t="s">
        <v>7</v>
      </c>
      <c r="U33" s="31" t="s">
        <v>9</v>
      </c>
    </row>
    <row r="34" spans="2:21" x14ac:dyDescent="0.3">
      <c r="B34" s="189" t="s">
        <v>18</v>
      </c>
      <c r="C34" s="32" t="s">
        <v>10</v>
      </c>
      <c r="D34" s="33"/>
      <c r="E34" s="36">
        <v>11</v>
      </c>
      <c r="F34" s="35" t="s">
        <v>11</v>
      </c>
      <c r="G34" s="39">
        <v>15</v>
      </c>
      <c r="H34" s="40">
        <v>18</v>
      </c>
      <c r="I34" s="41">
        <v>25</v>
      </c>
      <c r="J34" s="39">
        <v>15</v>
      </c>
      <c r="K34" s="40">
        <v>20</v>
      </c>
      <c r="L34" s="41">
        <v>25</v>
      </c>
      <c r="M34" s="33"/>
      <c r="N34" s="36"/>
      <c r="O34" s="38"/>
      <c r="P34" s="33">
        <v>15</v>
      </c>
      <c r="Q34" s="36">
        <v>20</v>
      </c>
      <c r="R34" s="38">
        <v>25</v>
      </c>
      <c r="S34" s="39">
        <v>15</v>
      </c>
      <c r="T34" s="40">
        <v>20</v>
      </c>
      <c r="U34" s="41">
        <v>25</v>
      </c>
    </row>
    <row r="35" spans="2:21" x14ac:dyDescent="0.3">
      <c r="B35" s="190"/>
      <c r="C35" s="32" t="s">
        <v>12</v>
      </c>
      <c r="D35" s="33"/>
      <c r="E35" s="36">
        <v>50</v>
      </c>
      <c r="F35" s="35" t="s">
        <v>13</v>
      </c>
      <c r="G35" s="42">
        <v>60</v>
      </c>
      <c r="H35" s="34">
        <v>70</v>
      </c>
      <c r="I35" s="35">
        <v>80</v>
      </c>
      <c r="J35" s="42">
        <v>60</v>
      </c>
      <c r="K35" s="34">
        <v>70</v>
      </c>
      <c r="L35" s="35">
        <v>80</v>
      </c>
      <c r="M35" s="33"/>
      <c r="N35" s="36"/>
      <c r="O35" s="38"/>
      <c r="P35" s="33">
        <v>55</v>
      </c>
      <c r="Q35" s="36">
        <v>65</v>
      </c>
      <c r="R35" s="38">
        <v>75</v>
      </c>
      <c r="S35" s="42">
        <v>55</v>
      </c>
      <c r="T35" s="34">
        <v>65</v>
      </c>
      <c r="U35" s="35">
        <v>75</v>
      </c>
    </row>
    <row r="36" spans="2:21" x14ac:dyDescent="0.3">
      <c r="B36" s="190"/>
      <c r="C36" s="32" t="s">
        <v>14</v>
      </c>
      <c r="D36" s="33"/>
      <c r="E36" s="36">
        <v>25</v>
      </c>
      <c r="F36" s="35" t="s">
        <v>15</v>
      </c>
      <c r="G36" s="42">
        <v>20</v>
      </c>
      <c r="H36" s="34">
        <v>25</v>
      </c>
      <c r="I36" s="35">
        <v>35</v>
      </c>
      <c r="J36" s="42">
        <v>25</v>
      </c>
      <c r="K36" s="34">
        <v>35</v>
      </c>
      <c r="L36" s="35">
        <v>50</v>
      </c>
      <c r="M36" s="33"/>
      <c r="N36" s="36"/>
      <c r="O36" s="38"/>
      <c r="P36" s="33">
        <v>30</v>
      </c>
      <c r="Q36" s="36">
        <v>50</v>
      </c>
      <c r="R36" s="38">
        <v>70</v>
      </c>
      <c r="S36" s="42">
        <v>30</v>
      </c>
      <c r="T36" s="34">
        <v>50</v>
      </c>
      <c r="U36" s="35">
        <v>70</v>
      </c>
    </row>
    <row r="37" spans="2:21" ht="15" thickBot="1" x14ac:dyDescent="0.35">
      <c r="B37" s="191"/>
      <c r="C37" s="37" t="s">
        <v>16</v>
      </c>
      <c r="D37" s="30"/>
      <c r="E37" s="28">
        <v>45</v>
      </c>
      <c r="F37" s="31" t="s">
        <v>15</v>
      </c>
      <c r="G37" s="44">
        <v>40</v>
      </c>
      <c r="H37" s="28">
        <v>45</v>
      </c>
      <c r="I37" s="45">
        <v>55</v>
      </c>
      <c r="J37" s="44">
        <v>25</v>
      </c>
      <c r="K37" s="28">
        <v>35</v>
      </c>
      <c r="L37" s="45">
        <v>50</v>
      </c>
      <c r="M37" s="43"/>
      <c r="N37" s="28"/>
      <c r="O37" s="43"/>
      <c r="P37" s="43">
        <v>30</v>
      </c>
      <c r="Q37" s="28">
        <v>50</v>
      </c>
      <c r="R37" s="43">
        <v>70</v>
      </c>
      <c r="S37" s="44">
        <v>30</v>
      </c>
      <c r="T37" s="28">
        <v>50</v>
      </c>
      <c r="U37" s="45">
        <v>70</v>
      </c>
    </row>
  </sheetData>
  <mergeCells count="4">
    <mergeCell ref="B10:B13"/>
    <mergeCell ref="B34:B37"/>
    <mergeCell ref="B21:C21"/>
    <mergeCell ref="B22:C23"/>
  </mergeCells>
  <phoneticPr fontId="45" type="noConversion"/>
  <dataValidations count="1">
    <dataValidation type="list" allowBlank="1" showInputMessage="1" showErrorMessage="1" sqref="B22:C23" xr:uid="{6EE66568-EF2C-4072-9A0D-BB984420B3DC}">
      <formula1>$C$10:$C$13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4814F-DD57-4102-B1D7-9C1C1A559FF7}">
  <dimension ref="A1:U101"/>
  <sheetViews>
    <sheetView showGridLines="0" zoomScaleNormal="100" workbookViewId="0">
      <selection activeCell="I28" sqref="I28"/>
    </sheetView>
  </sheetViews>
  <sheetFormatPr baseColWidth="10" defaultColWidth="11.44140625" defaultRowHeight="14.25" customHeight="1" x14ac:dyDescent="0.3"/>
  <cols>
    <col min="1" max="1" width="11.44140625" style="1"/>
    <col min="2" max="2" width="21.5546875" style="11" customWidth="1"/>
    <col min="3" max="3" width="38.77734375" style="1" customWidth="1"/>
    <col min="4" max="4" width="9" style="1" customWidth="1"/>
    <col min="5" max="5" width="8.21875" style="1" customWidth="1"/>
    <col min="6" max="8" width="7.5546875" style="1" customWidth="1"/>
    <col min="9" max="9" width="11.44140625" style="1"/>
    <col min="10" max="10" width="14.44140625" style="83" customWidth="1"/>
    <col min="11" max="11" width="10.109375" style="83" customWidth="1"/>
    <col min="12" max="12" width="11.44140625" style="1"/>
    <col min="13" max="13" width="29.21875" style="1" customWidth="1"/>
    <col min="14" max="14" width="11.88671875" style="1" customWidth="1"/>
    <col min="15" max="20" width="11.44140625" style="1"/>
    <col min="21" max="21" width="11.44140625" style="8"/>
    <col min="22" max="16384" width="11.44140625" style="1"/>
  </cols>
  <sheetData>
    <row r="1" spans="1:21" ht="14.4" x14ac:dyDescent="0.3">
      <c r="A1" s="78"/>
      <c r="B1" s="10"/>
      <c r="C1" s="78"/>
      <c r="D1" s="78"/>
      <c r="E1" s="78"/>
      <c r="F1" s="78"/>
      <c r="G1" s="78"/>
      <c r="H1" s="78"/>
      <c r="I1" s="78"/>
    </row>
    <row r="2" spans="1:21" ht="23.4" x14ac:dyDescent="0.45">
      <c r="A2" s="78"/>
      <c r="B2" s="5" t="s">
        <v>20</v>
      </c>
      <c r="C2" s="78"/>
      <c r="D2" s="78"/>
      <c r="E2" s="78"/>
      <c r="F2" s="78"/>
      <c r="G2" s="78"/>
      <c r="H2" s="78"/>
      <c r="I2" s="78"/>
    </row>
    <row r="3" spans="1:21" ht="18" x14ac:dyDescent="0.35">
      <c r="A3" s="78"/>
      <c r="B3" s="6" t="s">
        <v>78</v>
      </c>
      <c r="C3" s="78"/>
      <c r="D3" s="78"/>
      <c r="E3" s="78"/>
      <c r="F3" s="78"/>
      <c r="G3" s="78"/>
      <c r="H3" s="78"/>
      <c r="I3" s="78"/>
    </row>
    <row r="4" spans="1:21" ht="14.4" x14ac:dyDescent="0.3">
      <c r="A4" s="78"/>
      <c r="B4" s="7" t="s">
        <v>21</v>
      </c>
      <c r="C4" s="10"/>
      <c r="D4" s="10"/>
      <c r="E4" s="78"/>
      <c r="F4" s="78"/>
      <c r="G4" s="78"/>
      <c r="H4" s="78"/>
      <c r="I4" s="78"/>
    </row>
    <row r="5" spans="1:21" ht="14.4" x14ac:dyDescent="0.3">
      <c r="A5" s="78"/>
      <c r="B5" s="7"/>
      <c r="C5" s="10"/>
      <c r="D5" s="10"/>
      <c r="E5" s="78"/>
      <c r="F5" s="78"/>
      <c r="G5" s="78"/>
      <c r="H5" s="78"/>
      <c r="I5" s="78"/>
    </row>
    <row r="6" spans="1:21" ht="14.25" customHeight="1" x14ac:dyDescent="0.3">
      <c r="D6" s="149" t="s">
        <v>104</v>
      </c>
      <c r="E6" s="145"/>
      <c r="F6" s="145"/>
      <c r="G6" s="145"/>
    </row>
    <row r="7" spans="1:21" s="79" customFormat="1" ht="14.25" customHeight="1" x14ac:dyDescent="0.3">
      <c r="A7" s="11"/>
      <c r="B7" s="11"/>
      <c r="C7" s="11"/>
      <c r="D7" s="11">
        <v>2022</v>
      </c>
      <c r="E7" s="11">
        <v>2030</v>
      </c>
      <c r="F7" s="11">
        <v>2035</v>
      </c>
      <c r="G7" s="11">
        <v>2040</v>
      </c>
      <c r="H7" s="11">
        <v>2050</v>
      </c>
      <c r="I7" s="47"/>
      <c r="J7" s="83"/>
      <c r="K7" s="83"/>
      <c r="L7" s="47"/>
      <c r="M7" s="47"/>
      <c r="N7" s="47"/>
      <c r="U7" s="115"/>
    </row>
    <row r="8" spans="1:21" ht="14.25" customHeight="1" x14ac:dyDescent="0.35">
      <c r="B8" s="12" t="s">
        <v>86</v>
      </c>
      <c r="C8" s="13" t="s">
        <v>23</v>
      </c>
      <c r="D8" s="14">
        <v>2176</v>
      </c>
      <c r="E8" s="14">
        <v>2770</v>
      </c>
      <c r="F8" s="14">
        <v>3497.4351648351649</v>
      </c>
      <c r="G8" s="14">
        <v>4247.8391167192431</v>
      </c>
      <c r="H8" s="14">
        <v>4928.9284164859</v>
      </c>
      <c r="I8" s="47"/>
      <c r="L8" s="47"/>
      <c r="M8" s="47"/>
      <c r="N8" s="47"/>
      <c r="P8" s="80"/>
      <c r="Q8" s="80"/>
      <c r="R8" s="80"/>
      <c r="S8" s="80"/>
      <c r="U8" s="139" t="s">
        <v>86</v>
      </c>
    </row>
    <row r="9" spans="1:21" ht="14.25" customHeight="1" x14ac:dyDescent="0.35">
      <c r="B9" s="137" t="s">
        <v>105</v>
      </c>
      <c r="C9" s="8"/>
      <c r="D9" s="8"/>
      <c r="E9" s="8" t="s">
        <v>22</v>
      </c>
      <c r="F9" s="8" t="s">
        <v>22</v>
      </c>
      <c r="G9" s="8" t="s">
        <v>22</v>
      </c>
      <c r="H9" s="8"/>
      <c r="I9" s="47"/>
      <c r="J9" s="192" t="s">
        <v>41</v>
      </c>
      <c r="K9" s="192"/>
      <c r="L9" s="47"/>
      <c r="M9" s="47"/>
      <c r="N9" s="47"/>
      <c r="P9" s="80"/>
      <c r="Q9" s="80"/>
      <c r="R9" s="80"/>
      <c r="S9" s="80"/>
      <c r="U9" s="139" t="s">
        <v>61</v>
      </c>
    </row>
    <row r="10" spans="1:21" ht="14.25" customHeight="1" x14ac:dyDescent="0.35">
      <c r="B10" s="136" t="s">
        <v>94</v>
      </c>
      <c r="C10" s="8" t="s">
        <v>24</v>
      </c>
      <c r="D10" s="1">
        <v>210</v>
      </c>
      <c r="E10" s="9">
        <v>210</v>
      </c>
      <c r="F10" s="9">
        <v>212</v>
      </c>
      <c r="G10" s="9">
        <v>213</v>
      </c>
      <c r="H10" s="9">
        <v>215</v>
      </c>
      <c r="I10" s="47"/>
      <c r="J10" s="194" t="s">
        <v>86</v>
      </c>
      <c r="K10" s="193"/>
      <c r="L10" s="47"/>
      <c r="M10" s="47"/>
      <c r="N10" s="47"/>
      <c r="P10" s="80"/>
      <c r="Q10" s="80"/>
      <c r="R10" s="80"/>
      <c r="S10" s="80"/>
      <c r="U10" s="139" t="s">
        <v>62</v>
      </c>
    </row>
    <row r="11" spans="1:21" ht="14.25" customHeight="1" x14ac:dyDescent="0.35">
      <c r="B11" s="136" t="s">
        <v>95</v>
      </c>
      <c r="C11" s="8" t="s">
        <v>58</v>
      </c>
      <c r="D11" s="1">
        <v>270</v>
      </c>
      <c r="E11" s="9">
        <v>532</v>
      </c>
      <c r="F11" s="9">
        <v>796</v>
      </c>
      <c r="G11" s="9">
        <v>1150</v>
      </c>
      <c r="H11" s="9">
        <v>1158</v>
      </c>
      <c r="J11" s="193"/>
      <c r="K11" s="193"/>
      <c r="P11" s="80"/>
      <c r="Q11" s="80"/>
      <c r="R11" s="80"/>
      <c r="S11" s="80"/>
      <c r="U11" s="139" t="s">
        <v>36</v>
      </c>
    </row>
    <row r="12" spans="1:21" ht="14.25" customHeight="1" x14ac:dyDescent="0.3">
      <c r="B12" s="136" t="s">
        <v>96</v>
      </c>
      <c r="C12" s="8" t="s">
        <v>25</v>
      </c>
      <c r="D12" s="1">
        <v>125</v>
      </c>
      <c r="E12" s="9">
        <v>512</v>
      </c>
      <c r="F12" s="9">
        <v>763</v>
      </c>
      <c r="G12" s="9">
        <v>989</v>
      </c>
      <c r="H12" s="9">
        <v>1257</v>
      </c>
      <c r="P12" s="80"/>
      <c r="Q12" s="80"/>
      <c r="R12" s="80"/>
      <c r="S12" s="80"/>
    </row>
    <row r="13" spans="1:21" ht="14.25" customHeight="1" x14ac:dyDescent="0.3">
      <c r="B13" s="137" t="s">
        <v>97</v>
      </c>
      <c r="C13" s="8" t="s">
        <v>26</v>
      </c>
      <c r="D13" s="1">
        <v>178</v>
      </c>
      <c r="E13" s="9">
        <v>507</v>
      </c>
      <c r="F13" s="9">
        <v>803</v>
      </c>
      <c r="G13" s="9">
        <v>1067</v>
      </c>
      <c r="H13" s="9">
        <v>1403</v>
      </c>
      <c r="P13" s="80"/>
      <c r="Q13" s="80"/>
      <c r="R13" s="80"/>
      <c r="S13" s="80"/>
    </row>
    <row r="14" spans="1:21" ht="14.25" customHeight="1" x14ac:dyDescent="0.35">
      <c r="B14" s="12"/>
      <c r="C14" s="8" t="s">
        <v>27</v>
      </c>
      <c r="D14" s="1">
        <v>150</v>
      </c>
      <c r="E14" s="9">
        <v>166</v>
      </c>
      <c r="F14" s="9">
        <v>237</v>
      </c>
      <c r="G14" s="9">
        <v>295</v>
      </c>
      <c r="H14" s="9">
        <v>380</v>
      </c>
      <c r="I14" s="47"/>
      <c r="L14" s="47"/>
      <c r="P14" s="80"/>
      <c r="Q14" s="80"/>
      <c r="R14" s="80"/>
      <c r="S14" s="80"/>
    </row>
    <row r="15" spans="1:21" ht="14.25" customHeight="1" x14ac:dyDescent="0.3">
      <c r="C15" s="8" t="s">
        <v>59</v>
      </c>
      <c r="D15" s="1">
        <v>0</v>
      </c>
      <c r="E15" s="9">
        <v>0</v>
      </c>
      <c r="F15" s="9">
        <v>20</v>
      </c>
      <c r="G15" s="9">
        <v>109</v>
      </c>
      <c r="H15" s="9">
        <v>206</v>
      </c>
      <c r="I15" s="47"/>
      <c r="P15" s="80"/>
      <c r="Q15" s="80"/>
      <c r="R15" s="80"/>
      <c r="S15" s="80"/>
    </row>
    <row r="16" spans="1:21" ht="14.25" customHeight="1" x14ac:dyDescent="0.3">
      <c r="C16" s="8" t="s">
        <v>28</v>
      </c>
      <c r="D16" s="1">
        <v>403</v>
      </c>
      <c r="E16" s="9">
        <v>419</v>
      </c>
      <c r="F16" s="9">
        <v>376</v>
      </c>
      <c r="G16" s="9">
        <v>363</v>
      </c>
      <c r="H16" s="9">
        <v>194</v>
      </c>
      <c r="P16" s="80"/>
      <c r="Q16" s="80"/>
      <c r="R16" s="80"/>
      <c r="S16" s="80"/>
    </row>
    <row r="17" spans="2:19" ht="14.25" customHeight="1" x14ac:dyDescent="0.3">
      <c r="C17" s="8" t="s">
        <v>29</v>
      </c>
      <c r="D17" s="1">
        <v>411</v>
      </c>
      <c r="E17" s="9">
        <v>336</v>
      </c>
      <c r="F17" s="9">
        <v>248</v>
      </c>
      <c r="G17" s="9">
        <v>0</v>
      </c>
      <c r="H17" s="9">
        <v>0</v>
      </c>
      <c r="L17" s="11"/>
      <c r="P17" s="80"/>
      <c r="Q17" s="80"/>
      <c r="R17" s="80"/>
      <c r="S17" s="80"/>
    </row>
    <row r="18" spans="2:19" ht="14.25" customHeight="1" x14ac:dyDescent="0.3">
      <c r="C18" s="8" t="s">
        <v>30</v>
      </c>
      <c r="D18" s="1">
        <v>384</v>
      </c>
      <c r="E18" s="9">
        <v>61</v>
      </c>
      <c r="F18" s="9">
        <v>26</v>
      </c>
      <c r="G18" s="9">
        <v>0</v>
      </c>
      <c r="H18" s="9">
        <v>0</v>
      </c>
      <c r="P18" s="80"/>
      <c r="Q18" s="80"/>
      <c r="R18" s="80"/>
      <c r="S18" s="80"/>
    </row>
    <row r="19" spans="2:19" ht="14.25" customHeight="1" x14ac:dyDescent="0.35">
      <c r="B19" s="12"/>
      <c r="C19" s="8" t="s">
        <v>60</v>
      </c>
      <c r="D19" s="1">
        <v>58</v>
      </c>
      <c r="E19" s="9">
        <v>52</v>
      </c>
      <c r="F19" s="9">
        <v>53</v>
      </c>
      <c r="G19" s="9">
        <v>49</v>
      </c>
      <c r="H19" s="9">
        <v>56</v>
      </c>
      <c r="J19" s="108"/>
      <c r="P19" s="80"/>
      <c r="Q19" s="80"/>
      <c r="R19" s="80"/>
      <c r="S19" s="80"/>
    </row>
    <row r="20" spans="2:19" ht="14.25" customHeight="1" x14ac:dyDescent="0.35">
      <c r="B20" s="12"/>
      <c r="C20" s="15" t="s">
        <v>31</v>
      </c>
      <c r="D20" s="146">
        <f>SUM(D10:D19)</f>
        <v>2189</v>
      </c>
      <c r="E20" s="16">
        <v>2795</v>
      </c>
      <c r="F20" s="16">
        <v>3534</v>
      </c>
      <c r="G20" s="16">
        <v>4235</v>
      </c>
      <c r="H20" s="16">
        <v>4869</v>
      </c>
      <c r="J20" s="195"/>
      <c r="P20" s="80"/>
      <c r="Q20" s="80"/>
      <c r="R20" s="80"/>
      <c r="S20" s="80"/>
    </row>
    <row r="21" spans="2:19" ht="14.25" customHeight="1" x14ac:dyDescent="0.35">
      <c r="B21" s="12"/>
      <c r="C21" s="8"/>
      <c r="D21" s="8"/>
      <c r="E21" s="9"/>
      <c r="F21" s="9"/>
      <c r="G21" s="9"/>
      <c r="H21" s="9"/>
      <c r="J21" s="195"/>
      <c r="P21" s="80"/>
      <c r="Q21" s="80"/>
      <c r="R21" s="80"/>
      <c r="S21" s="80"/>
    </row>
    <row r="22" spans="2:19" ht="14.25" customHeight="1" x14ac:dyDescent="0.35">
      <c r="B22" s="12"/>
      <c r="C22" s="17" t="s">
        <v>32</v>
      </c>
      <c r="D22" s="18">
        <f>D20-D8</f>
        <v>13</v>
      </c>
      <c r="E22" s="18">
        <f>E20-E8</f>
        <v>25</v>
      </c>
      <c r="F22" s="18">
        <f t="shared" ref="F22:H22" si="0">F20-F8</f>
        <v>36.564835164835131</v>
      </c>
      <c r="G22" s="18">
        <f t="shared" si="0"/>
        <v>-12.839116719243066</v>
      </c>
      <c r="H22" s="18">
        <f t="shared" si="0"/>
        <v>-59.928416485900016</v>
      </c>
      <c r="J22" s="195"/>
      <c r="P22" s="80"/>
      <c r="Q22" s="80"/>
      <c r="R22" s="80"/>
      <c r="S22" s="80"/>
    </row>
    <row r="23" spans="2:19" ht="14.25" customHeight="1" x14ac:dyDescent="0.35">
      <c r="B23" s="19"/>
      <c r="C23" s="58" t="s">
        <v>33</v>
      </c>
      <c r="D23" s="58"/>
      <c r="E23" s="61"/>
      <c r="F23" s="20" t="s">
        <v>22</v>
      </c>
      <c r="G23" s="20" t="s">
        <v>22</v>
      </c>
      <c r="H23" s="20" t="s">
        <v>22</v>
      </c>
      <c r="I23" s="81"/>
      <c r="J23" s="195"/>
      <c r="L23" s="159"/>
      <c r="M23" s="159"/>
      <c r="N23" s="159"/>
      <c r="O23" s="159"/>
      <c r="P23" s="165"/>
      <c r="Q23" s="165"/>
      <c r="R23" s="165"/>
      <c r="S23" s="165"/>
    </row>
    <row r="24" spans="2:19" ht="14.25" customHeight="1" x14ac:dyDescent="0.3">
      <c r="C24" s="8"/>
      <c r="D24" s="149" t="s">
        <v>104</v>
      </c>
      <c r="E24" s="8" t="s">
        <v>22</v>
      </c>
      <c r="F24" s="8" t="s">
        <v>22</v>
      </c>
      <c r="G24" s="8" t="s">
        <v>22</v>
      </c>
      <c r="H24" s="8"/>
      <c r="J24" s="195"/>
      <c r="L24" s="150"/>
      <c r="M24" s="150" t="s">
        <v>103</v>
      </c>
      <c r="N24" s="150"/>
      <c r="O24" s="150"/>
      <c r="P24" s="151"/>
      <c r="Q24" s="151"/>
      <c r="R24" s="151"/>
      <c r="S24" s="165"/>
    </row>
    <row r="25" spans="2:19" ht="14.25" customHeight="1" x14ac:dyDescent="0.3">
      <c r="C25" s="11"/>
      <c r="D25" s="11">
        <v>2022</v>
      </c>
      <c r="E25" s="11">
        <v>2030</v>
      </c>
      <c r="F25" s="11">
        <v>2035</v>
      </c>
      <c r="G25" s="11">
        <v>2040</v>
      </c>
      <c r="H25" s="11">
        <v>2050</v>
      </c>
      <c r="L25" s="150"/>
      <c r="M25" s="150">
        <f>MATCH($J$10,B8:$B$100,0)-1</f>
        <v>0</v>
      </c>
      <c r="N25" s="150">
        <f>MATCH(N$26,$C$7:$H$7,0)</f>
        <v>2</v>
      </c>
      <c r="O25" s="150">
        <f>MATCH(O$26,$C$7:$H$7,0)</f>
        <v>3</v>
      </c>
      <c r="P25" s="150">
        <f>MATCH(P$26,$C$7:$H$7,0)</f>
        <v>4</v>
      </c>
      <c r="Q25" s="150">
        <f>MATCH(Q$26,$C$7:$H$7,0)</f>
        <v>5</v>
      </c>
      <c r="R25" s="150">
        <f>MATCH(R$26,$C$7:$H$7,0)</f>
        <v>6</v>
      </c>
      <c r="S25" s="159"/>
    </row>
    <row r="26" spans="2:19" ht="14.25" customHeight="1" x14ac:dyDescent="0.35">
      <c r="B26" s="12" t="s">
        <v>61</v>
      </c>
      <c r="C26" s="13" t="s">
        <v>23</v>
      </c>
      <c r="D26" s="14">
        <v>558</v>
      </c>
      <c r="E26" s="14">
        <v>716.38709677419354</v>
      </c>
      <c r="F26" s="14">
        <v>943.35824175824177</v>
      </c>
      <c r="G26" s="14">
        <v>1085.3123028391167</v>
      </c>
      <c r="H26" s="14">
        <v>1277.4164859002169</v>
      </c>
      <c r="L26" s="166"/>
      <c r="M26" s="152"/>
      <c r="N26" s="152">
        <v>2022</v>
      </c>
      <c r="O26" s="152">
        <v>2030</v>
      </c>
      <c r="P26" s="153">
        <v>2035</v>
      </c>
      <c r="Q26" s="153">
        <v>2040</v>
      </c>
      <c r="R26" s="153">
        <v>2050</v>
      </c>
      <c r="S26" s="159"/>
    </row>
    <row r="27" spans="2:19" ht="14.25" customHeight="1" x14ac:dyDescent="0.3">
      <c r="B27" s="62" t="s">
        <v>63</v>
      </c>
      <c r="C27" s="8"/>
      <c r="D27" s="8"/>
      <c r="E27" s="9" t="s">
        <v>22</v>
      </c>
      <c r="F27" s="9" t="s">
        <v>22</v>
      </c>
      <c r="G27" s="9" t="s">
        <v>22</v>
      </c>
      <c r="H27" s="9"/>
      <c r="L27" s="150">
        <f ca="1">MATCH($M27,OFFSET($B$8,$M$25,1,17),0)-1</f>
        <v>0</v>
      </c>
      <c r="M27" s="157" t="s">
        <v>23</v>
      </c>
      <c r="N27" s="167">
        <f ca="1">OFFSET($B$8,$M$25+$L27,N$25)</f>
        <v>2176</v>
      </c>
      <c r="O27" s="167">
        <f ca="1">OFFSET($B$8,$M$25+$L27,O$25)</f>
        <v>2770</v>
      </c>
      <c r="P27" s="167">
        <f ca="1">OFFSET($B$8,$M$25+$L27,P$25)</f>
        <v>3497.4351648351649</v>
      </c>
      <c r="Q27" s="167">
        <f ca="1">OFFSET($B$8,$M$25+$L27,Q$25)</f>
        <v>4247.8391167192431</v>
      </c>
      <c r="R27" s="167">
        <f ca="1">OFFSET($B$8,$M$25+$L27,R$25)</f>
        <v>4928.9284164859</v>
      </c>
      <c r="S27" s="159"/>
    </row>
    <row r="28" spans="2:19" ht="14.25" customHeight="1" x14ac:dyDescent="0.3">
      <c r="B28" s="129"/>
      <c r="C28" s="8" t="s">
        <v>24</v>
      </c>
      <c r="D28" s="8">
        <v>25</v>
      </c>
      <c r="E28" s="9">
        <v>24</v>
      </c>
      <c r="F28" s="9">
        <v>25</v>
      </c>
      <c r="G28" s="9">
        <v>25</v>
      </c>
      <c r="H28" s="9">
        <v>26</v>
      </c>
      <c r="I28" s="47"/>
      <c r="L28" s="150"/>
      <c r="M28" s="154"/>
      <c r="N28" s="159"/>
      <c r="O28" s="159"/>
      <c r="P28" s="159"/>
      <c r="Q28" s="159"/>
      <c r="R28" s="159"/>
      <c r="S28" s="159"/>
    </row>
    <row r="29" spans="2:19" ht="14.25" customHeight="1" x14ac:dyDescent="0.3">
      <c r="B29" s="129"/>
      <c r="C29" s="8" t="s">
        <v>58</v>
      </c>
      <c r="D29" s="8">
        <v>113</v>
      </c>
      <c r="E29" s="9">
        <v>223</v>
      </c>
      <c r="F29" s="9">
        <v>307</v>
      </c>
      <c r="G29" s="9">
        <v>461</v>
      </c>
      <c r="H29" s="9">
        <v>468</v>
      </c>
      <c r="I29" s="47"/>
      <c r="L29" s="150">
        <f t="shared" ref="L29:L39" ca="1" si="1">MATCH($M29,OFFSET($B$8,$M$25,1,17),0)-1</f>
        <v>8</v>
      </c>
      <c r="M29" s="159" t="s">
        <v>28</v>
      </c>
      <c r="N29" s="155">
        <f t="shared" ref="N29:R39" ca="1" si="2">OFFSET($B$8,$M$25+$L29,N$25)</f>
        <v>403</v>
      </c>
      <c r="O29" s="155">
        <f t="shared" ca="1" si="2"/>
        <v>419</v>
      </c>
      <c r="P29" s="155">
        <f t="shared" ca="1" si="2"/>
        <v>376</v>
      </c>
      <c r="Q29" s="155">
        <f t="shared" ca="1" si="2"/>
        <v>363</v>
      </c>
      <c r="R29" s="155">
        <f t="shared" ca="1" si="2"/>
        <v>194</v>
      </c>
      <c r="S29" s="159"/>
    </row>
    <row r="30" spans="2:19" ht="14.25" customHeight="1" x14ac:dyDescent="0.3">
      <c r="B30" s="129"/>
      <c r="C30" s="8" t="s">
        <v>25</v>
      </c>
      <c r="D30" s="8">
        <v>33</v>
      </c>
      <c r="E30" s="9">
        <v>117</v>
      </c>
      <c r="F30" s="9">
        <v>149</v>
      </c>
      <c r="G30" s="9">
        <v>172</v>
      </c>
      <c r="H30" s="9">
        <v>254</v>
      </c>
      <c r="L30" s="150">
        <f t="shared" ca="1" si="1"/>
        <v>10</v>
      </c>
      <c r="M30" s="159" t="s">
        <v>30</v>
      </c>
      <c r="N30" s="155">
        <f t="shared" ca="1" si="2"/>
        <v>384</v>
      </c>
      <c r="O30" s="155">
        <f t="shared" ca="1" si="2"/>
        <v>61</v>
      </c>
      <c r="P30" s="155">
        <f t="shared" ca="1" si="2"/>
        <v>26</v>
      </c>
      <c r="Q30" s="155">
        <f t="shared" ca="1" si="2"/>
        <v>0</v>
      </c>
      <c r="R30" s="155">
        <f t="shared" ca="1" si="2"/>
        <v>0</v>
      </c>
      <c r="S30" s="159"/>
    </row>
    <row r="31" spans="2:19" ht="14.25" customHeight="1" x14ac:dyDescent="0.35">
      <c r="B31" s="12"/>
      <c r="C31" s="8" t="s">
        <v>26</v>
      </c>
      <c r="D31" s="8">
        <v>61</v>
      </c>
      <c r="E31" s="9">
        <v>170</v>
      </c>
      <c r="F31" s="9">
        <v>273</v>
      </c>
      <c r="G31" s="9">
        <v>296</v>
      </c>
      <c r="H31" s="9">
        <v>344</v>
      </c>
      <c r="L31" s="150">
        <f t="shared" ca="1" si="1"/>
        <v>9</v>
      </c>
      <c r="M31" s="159" t="s">
        <v>29</v>
      </c>
      <c r="N31" s="156">
        <f t="shared" ca="1" si="2"/>
        <v>411</v>
      </c>
      <c r="O31" s="156">
        <f t="shared" ca="1" si="2"/>
        <v>336</v>
      </c>
      <c r="P31" s="156">
        <f t="shared" ca="1" si="2"/>
        <v>248</v>
      </c>
      <c r="Q31" s="156">
        <f t="shared" ca="1" si="2"/>
        <v>0</v>
      </c>
      <c r="R31" s="156">
        <f t="shared" ca="1" si="2"/>
        <v>0</v>
      </c>
      <c r="S31" s="159"/>
    </row>
    <row r="32" spans="2:19" ht="14.25" customHeight="1" x14ac:dyDescent="0.35">
      <c r="B32" s="12"/>
      <c r="C32" s="8" t="s">
        <v>27</v>
      </c>
      <c r="D32" s="8">
        <v>56</v>
      </c>
      <c r="E32" s="9">
        <v>62</v>
      </c>
      <c r="F32" s="9">
        <v>70</v>
      </c>
      <c r="G32" s="9">
        <v>79</v>
      </c>
      <c r="H32" s="9">
        <v>79</v>
      </c>
      <c r="L32" s="150">
        <f t="shared" ca="1" si="1"/>
        <v>11</v>
      </c>
      <c r="M32" s="159" t="s">
        <v>60</v>
      </c>
      <c r="N32" s="155">
        <f t="shared" ca="1" si="2"/>
        <v>58</v>
      </c>
      <c r="O32" s="155">
        <f t="shared" ca="1" si="2"/>
        <v>52</v>
      </c>
      <c r="P32" s="155">
        <f t="shared" ca="1" si="2"/>
        <v>53</v>
      </c>
      <c r="Q32" s="155">
        <f t="shared" ca="1" si="2"/>
        <v>49</v>
      </c>
      <c r="R32" s="155">
        <f t="shared" ca="1" si="2"/>
        <v>56</v>
      </c>
      <c r="S32" s="159"/>
    </row>
    <row r="33" spans="2:19" ht="14.25" customHeight="1" x14ac:dyDescent="0.35">
      <c r="B33" s="12"/>
      <c r="C33" s="8" t="s">
        <v>59</v>
      </c>
      <c r="D33" s="8">
        <v>0</v>
      </c>
      <c r="E33" s="9">
        <v>0</v>
      </c>
      <c r="F33" s="9">
        <v>8</v>
      </c>
      <c r="G33" s="9">
        <v>36</v>
      </c>
      <c r="H33" s="9">
        <v>68</v>
      </c>
      <c r="I33" s="47"/>
      <c r="L33" s="150">
        <f t="shared" ca="1" si="1"/>
        <v>7</v>
      </c>
      <c r="M33" s="159" t="s">
        <v>59</v>
      </c>
      <c r="N33" s="155">
        <f t="shared" ca="1" si="2"/>
        <v>0</v>
      </c>
      <c r="O33" s="155">
        <f t="shared" ca="1" si="2"/>
        <v>0</v>
      </c>
      <c r="P33" s="155">
        <f t="shared" ca="1" si="2"/>
        <v>20</v>
      </c>
      <c r="Q33" s="155">
        <f t="shared" ca="1" si="2"/>
        <v>109</v>
      </c>
      <c r="R33" s="155">
        <f t="shared" ca="1" si="2"/>
        <v>206</v>
      </c>
      <c r="S33" s="159"/>
    </row>
    <row r="34" spans="2:19" ht="14.25" customHeight="1" x14ac:dyDescent="0.3">
      <c r="C34" s="8" t="s">
        <v>28</v>
      </c>
      <c r="D34" s="8">
        <v>31</v>
      </c>
      <c r="E34" s="9">
        <v>0</v>
      </c>
      <c r="F34" s="9">
        <v>0</v>
      </c>
      <c r="G34" s="9">
        <v>0</v>
      </c>
      <c r="H34" s="9">
        <v>0</v>
      </c>
      <c r="I34" s="47"/>
      <c r="L34" s="150">
        <f t="shared" ca="1" si="1"/>
        <v>2</v>
      </c>
      <c r="M34" s="159" t="s">
        <v>24</v>
      </c>
      <c r="N34" s="155">
        <f t="shared" ca="1" si="2"/>
        <v>210</v>
      </c>
      <c r="O34" s="155">
        <f t="shared" ca="1" si="2"/>
        <v>210</v>
      </c>
      <c r="P34" s="155">
        <f t="shared" ca="1" si="2"/>
        <v>212</v>
      </c>
      <c r="Q34" s="155">
        <f t="shared" ca="1" si="2"/>
        <v>213</v>
      </c>
      <c r="R34" s="155">
        <f t="shared" ca="1" si="2"/>
        <v>215</v>
      </c>
      <c r="S34" s="159"/>
    </row>
    <row r="35" spans="2:19" ht="14.25" customHeight="1" x14ac:dyDescent="0.3">
      <c r="C35" s="8" t="s">
        <v>29</v>
      </c>
      <c r="D35" s="8">
        <v>71</v>
      </c>
      <c r="E35" s="9">
        <v>83</v>
      </c>
      <c r="F35" s="9">
        <v>67</v>
      </c>
      <c r="G35" s="9">
        <v>0</v>
      </c>
      <c r="H35" s="9">
        <v>0</v>
      </c>
      <c r="L35" s="150">
        <f t="shared" ca="1" si="1"/>
        <v>3</v>
      </c>
      <c r="M35" s="159" t="s">
        <v>58</v>
      </c>
      <c r="N35" s="155">
        <f t="shared" ca="1" si="2"/>
        <v>270</v>
      </c>
      <c r="O35" s="155">
        <f t="shared" ca="1" si="2"/>
        <v>532</v>
      </c>
      <c r="P35" s="155">
        <f t="shared" ca="1" si="2"/>
        <v>796</v>
      </c>
      <c r="Q35" s="155">
        <f t="shared" ca="1" si="2"/>
        <v>1150</v>
      </c>
      <c r="R35" s="155">
        <f t="shared" ca="1" si="2"/>
        <v>1158</v>
      </c>
      <c r="S35" s="159"/>
    </row>
    <row r="36" spans="2:19" ht="14.25" customHeight="1" x14ac:dyDescent="0.3">
      <c r="C36" s="8" t="s">
        <v>30</v>
      </c>
      <c r="D36" s="8">
        <v>179</v>
      </c>
      <c r="E36" s="9">
        <v>38</v>
      </c>
      <c r="F36" s="9">
        <v>13</v>
      </c>
      <c r="G36" s="9">
        <v>0</v>
      </c>
      <c r="H36" s="9">
        <v>0</v>
      </c>
      <c r="L36" s="150">
        <f t="shared" ca="1" si="1"/>
        <v>4</v>
      </c>
      <c r="M36" s="159" t="s">
        <v>25</v>
      </c>
      <c r="N36" s="155">
        <f t="shared" ca="1" si="2"/>
        <v>125</v>
      </c>
      <c r="O36" s="155">
        <f t="shared" ca="1" si="2"/>
        <v>512</v>
      </c>
      <c r="P36" s="155">
        <f t="shared" ca="1" si="2"/>
        <v>763</v>
      </c>
      <c r="Q36" s="155">
        <f t="shared" ca="1" si="2"/>
        <v>989</v>
      </c>
      <c r="R36" s="155">
        <f t="shared" ca="1" si="2"/>
        <v>1257</v>
      </c>
      <c r="S36" s="159"/>
    </row>
    <row r="37" spans="2:19" ht="14.25" customHeight="1" x14ac:dyDescent="0.3">
      <c r="C37" s="8" t="s">
        <v>60</v>
      </c>
      <c r="D37" s="8">
        <v>8</v>
      </c>
      <c r="E37" s="9">
        <v>9</v>
      </c>
      <c r="F37" s="9">
        <v>7</v>
      </c>
      <c r="G37" s="9">
        <v>0</v>
      </c>
      <c r="H37" s="9">
        <v>0</v>
      </c>
      <c r="J37" s="1"/>
      <c r="L37" s="150">
        <f t="shared" ca="1" si="1"/>
        <v>5</v>
      </c>
      <c r="M37" s="159" t="s">
        <v>26</v>
      </c>
      <c r="N37" s="155">
        <f t="shared" ca="1" si="2"/>
        <v>178</v>
      </c>
      <c r="O37" s="155">
        <f t="shared" ca="1" si="2"/>
        <v>507</v>
      </c>
      <c r="P37" s="155">
        <f t="shared" ca="1" si="2"/>
        <v>803</v>
      </c>
      <c r="Q37" s="155">
        <f t="shared" ca="1" si="2"/>
        <v>1067</v>
      </c>
      <c r="R37" s="155">
        <f t="shared" ca="1" si="2"/>
        <v>1403</v>
      </c>
      <c r="S37" s="159"/>
    </row>
    <row r="38" spans="2:19" ht="14.25" customHeight="1" x14ac:dyDescent="0.35">
      <c r="B38" s="12"/>
      <c r="C38" s="15" t="s">
        <v>31</v>
      </c>
      <c r="D38" s="147">
        <f>SUM(D28:D37)</f>
        <v>577</v>
      </c>
      <c r="E38" s="16">
        <v>726</v>
      </c>
      <c r="F38" s="16">
        <v>919</v>
      </c>
      <c r="G38" s="16">
        <v>1069</v>
      </c>
      <c r="H38" s="16">
        <v>1239</v>
      </c>
      <c r="J38" s="1"/>
      <c r="L38" s="150">
        <f t="shared" ca="1" si="1"/>
        <v>6</v>
      </c>
      <c r="M38" s="159" t="s">
        <v>27</v>
      </c>
      <c r="N38" s="155">
        <f t="shared" ca="1" si="2"/>
        <v>150</v>
      </c>
      <c r="O38" s="155">
        <f t="shared" ca="1" si="2"/>
        <v>166</v>
      </c>
      <c r="P38" s="155">
        <f t="shared" ca="1" si="2"/>
        <v>237</v>
      </c>
      <c r="Q38" s="155">
        <f t="shared" ca="1" si="2"/>
        <v>295</v>
      </c>
      <c r="R38" s="155">
        <f t="shared" ca="1" si="2"/>
        <v>380</v>
      </c>
      <c r="S38" s="159"/>
    </row>
    <row r="39" spans="2:19" ht="14.25" customHeight="1" x14ac:dyDescent="0.35">
      <c r="B39" s="12"/>
      <c r="C39" s="8"/>
      <c r="D39" s="8"/>
      <c r="E39" s="9" t="s">
        <v>22</v>
      </c>
      <c r="F39" s="9" t="s">
        <v>22</v>
      </c>
      <c r="G39" s="9" t="s">
        <v>22</v>
      </c>
      <c r="H39" s="9"/>
      <c r="J39" s="1"/>
      <c r="L39" s="150">
        <f t="shared" ca="1" si="1"/>
        <v>12</v>
      </c>
      <c r="M39" s="160" t="s">
        <v>31</v>
      </c>
      <c r="N39" s="168">
        <f t="shared" ca="1" si="2"/>
        <v>2189</v>
      </c>
      <c r="O39" s="168">
        <f t="shared" ca="1" si="2"/>
        <v>2795</v>
      </c>
      <c r="P39" s="168">
        <f t="shared" ca="1" si="2"/>
        <v>3534</v>
      </c>
      <c r="Q39" s="168">
        <f t="shared" ca="1" si="2"/>
        <v>4235</v>
      </c>
      <c r="R39" s="168">
        <f t="shared" ca="1" si="2"/>
        <v>4869</v>
      </c>
      <c r="S39" s="159"/>
    </row>
    <row r="40" spans="2:19" ht="14.25" customHeight="1" x14ac:dyDescent="0.35">
      <c r="B40" s="12"/>
      <c r="C40" s="17" t="s">
        <v>32</v>
      </c>
      <c r="D40" s="148">
        <f>D38-D26</f>
        <v>19</v>
      </c>
      <c r="E40" s="18">
        <f>E38-E26</f>
        <v>9.6129032258064626</v>
      </c>
      <c r="F40" s="18">
        <f>F38-F26</f>
        <v>-24.358241758241775</v>
      </c>
      <c r="G40" s="18">
        <f>G38-G26</f>
        <v>-16.312302839116683</v>
      </c>
      <c r="H40" s="18">
        <f>H38-H26</f>
        <v>-38.416485900216912</v>
      </c>
      <c r="J40" s="1"/>
      <c r="L40" s="150"/>
      <c r="M40" s="159"/>
      <c r="N40" s="159"/>
      <c r="O40" s="159"/>
      <c r="P40" s="159"/>
      <c r="Q40" s="159"/>
      <c r="R40" s="159"/>
      <c r="S40" s="159"/>
    </row>
    <row r="41" spans="2:19" ht="14.25" customHeight="1" x14ac:dyDescent="0.35">
      <c r="B41" s="19"/>
      <c r="C41" s="58" t="s">
        <v>33</v>
      </c>
      <c r="D41" s="58"/>
      <c r="E41" s="20"/>
      <c r="F41" s="20" t="s">
        <v>22</v>
      </c>
      <c r="G41" s="20" t="s">
        <v>22</v>
      </c>
      <c r="H41" s="20" t="s">
        <v>22</v>
      </c>
      <c r="I41" s="81"/>
      <c r="J41" s="1"/>
      <c r="L41" s="150">
        <f ca="1">MATCH($M41,OFFSET($B$8,$M$25,1,17),0)-1</f>
        <v>14</v>
      </c>
      <c r="M41" s="169" t="s">
        <v>32</v>
      </c>
      <c r="N41" s="170">
        <f ca="1">OFFSET($B$8,$M$25+$L41,N$25)</f>
        <v>13</v>
      </c>
      <c r="O41" s="170">
        <f ca="1">OFFSET($B$8,$M$25+$L41,O$25)</f>
        <v>25</v>
      </c>
      <c r="P41" s="170">
        <f ca="1">OFFSET($B$8,$M$25+$L41,P$25)</f>
        <v>36.564835164835131</v>
      </c>
      <c r="Q41" s="170">
        <f ca="1">OFFSET($B$8,$M$25+$L41,Q$25)</f>
        <v>-12.839116719243066</v>
      </c>
      <c r="R41" s="170">
        <f ca="1">OFFSET($B$8,$M$25+$L41,R$25)</f>
        <v>-59.928416485900016</v>
      </c>
      <c r="S41" s="159"/>
    </row>
    <row r="42" spans="2:19" ht="14.25" customHeight="1" x14ac:dyDescent="0.3">
      <c r="C42" s="8"/>
      <c r="D42" s="149" t="s">
        <v>104</v>
      </c>
      <c r="E42" s="8" t="s">
        <v>22</v>
      </c>
      <c r="F42" s="8" t="s">
        <v>22</v>
      </c>
      <c r="G42" s="8" t="s">
        <v>22</v>
      </c>
      <c r="H42" s="8"/>
      <c r="J42" s="1"/>
      <c r="L42" s="159"/>
      <c r="M42" s="159"/>
      <c r="N42" s="159"/>
      <c r="O42" s="159"/>
      <c r="P42" s="159"/>
      <c r="Q42" s="159"/>
      <c r="R42" s="159"/>
      <c r="S42" s="159"/>
    </row>
    <row r="43" spans="2:19" ht="14.25" customHeight="1" x14ac:dyDescent="0.3">
      <c r="C43" s="11"/>
      <c r="D43" s="11">
        <v>2022</v>
      </c>
      <c r="E43" s="11">
        <v>2030</v>
      </c>
      <c r="F43" s="11">
        <v>2035</v>
      </c>
      <c r="G43" s="11">
        <v>2040</v>
      </c>
      <c r="H43" s="11">
        <v>2050</v>
      </c>
      <c r="J43" s="1"/>
    </row>
    <row r="44" spans="2:19" ht="14.1" customHeight="1" x14ac:dyDescent="0.35">
      <c r="B44" s="12" t="s">
        <v>62</v>
      </c>
      <c r="C44" s="13" t="s">
        <v>23</v>
      </c>
      <c r="D44" s="14">
        <v>312</v>
      </c>
      <c r="E44" s="14">
        <v>408.87096774193549</v>
      </c>
      <c r="F44" s="14">
        <v>523.58901098901094</v>
      </c>
      <c r="G44" s="14">
        <v>630.07570977917976</v>
      </c>
      <c r="H44" s="14">
        <v>741.22776572668113</v>
      </c>
      <c r="J44" s="1"/>
      <c r="L44" s="80"/>
      <c r="M44" s="80"/>
      <c r="N44" s="80"/>
      <c r="O44" s="80"/>
      <c r="P44" s="80"/>
      <c r="Q44" s="80"/>
      <c r="R44" s="80"/>
      <c r="S44" s="80"/>
    </row>
    <row r="45" spans="2:19" ht="14.25" customHeight="1" x14ac:dyDescent="0.3">
      <c r="B45" s="62" t="s">
        <v>64</v>
      </c>
      <c r="C45" s="8"/>
      <c r="D45" s="8"/>
      <c r="E45" s="9" t="s">
        <v>22</v>
      </c>
      <c r="F45" s="9" t="s">
        <v>22</v>
      </c>
      <c r="G45" s="9" t="s">
        <v>22</v>
      </c>
      <c r="H45" s="9"/>
      <c r="J45" s="1"/>
      <c r="P45" s="80"/>
      <c r="Q45" s="80"/>
      <c r="R45" s="80"/>
      <c r="S45" s="80"/>
    </row>
    <row r="46" spans="2:19" ht="14.25" customHeight="1" x14ac:dyDescent="0.3">
      <c r="B46" s="129"/>
      <c r="C46" s="8" t="s">
        <v>24</v>
      </c>
      <c r="D46" s="1">
        <v>4</v>
      </c>
      <c r="E46" s="9">
        <v>4</v>
      </c>
      <c r="F46" s="9">
        <v>4</v>
      </c>
      <c r="G46" s="9">
        <v>4</v>
      </c>
      <c r="H46" s="9">
        <v>4</v>
      </c>
      <c r="P46" s="80"/>
      <c r="Q46" s="80"/>
      <c r="R46" s="80"/>
      <c r="S46" s="80"/>
    </row>
    <row r="47" spans="2:19" ht="14.25" customHeight="1" x14ac:dyDescent="0.3">
      <c r="B47" s="129"/>
      <c r="C47" s="8" t="s">
        <v>58</v>
      </c>
      <c r="D47" s="1">
        <v>37</v>
      </c>
      <c r="E47" s="9">
        <v>73</v>
      </c>
      <c r="F47" s="9">
        <v>119</v>
      </c>
      <c r="G47" s="9">
        <v>161</v>
      </c>
      <c r="H47" s="9">
        <v>136</v>
      </c>
      <c r="L47" s="47"/>
      <c r="M47" s="47"/>
      <c r="N47" s="47"/>
      <c r="P47" s="80"/>
      <c r="Q47" s="80"/>
      <c r="R47" s="80"/>
      <c r="S47" s="80"/>
    </row>
    <row r="48" spans="2:19" ht="14.25" customHeight="1" x14ac:dyDescent="0.3">
      <c r="B48" s="129"/>
      <c r="C48" s="8" t="s">
        <v>25</v>
      </c>
      <c r="D48" s="1">
        <v>51</v>
      </c>
      <c r="E48" s="9">
        <v>215</v>
      </c>
      <c r="F48" s="9">
        <v>272</v>
      </c>
      <c r="G48" s="9">
        <v>319</v>
      </c>
      <c r="H48" s="9">
        <v>364</v>
      </c>
      <c r="L48" s="47"/>
      <c r="M48" s="47"/>
      <c r="N48" s="47"/>
      <c r="P48" s="80"/>
      <c r="Q48" s="80"/>
      <c r="R48" s="80"/>
      <c r="S48" s="80"/>
    </row>
    <row r="49" spans="2:19" ht="14.25" customHeight="1" x14ac:dyDescent="0.35">
      <c r="B49" s="12"/>
      <c r="C49" s="8" t="s">
        <v>26</v>
      </c>
      <c r="D49" s="1">
        <v>14</v>
      </c>
      <c r="E49" s="9">
        <v>31</v>
      </c>
      <c r="F49" s="9">
        <v>42</v>
      </c>
      <c r="G49" s="9">
        <v>69</v>
      </c>
      <c r="H49" s="9">
        <v>104</v>
      </c>
      <c r="P49" s="80"/>
      <c r="Q49" s="80"/>
      <c r="R49" s="80"/>
      <c r="S49" s="80"/>
    </row>
    <row r="50" spans="2:19" ht="14.25" customHeight="1" x14ac:dyDescent="0.35">
      <c r="B50" s="12"/>
      <c r="C50" s="8" t="s">
        <v>27</v>
      </c>
      <c r="D50" s="1">
        <v>18</v>
      </c>
      <c r="E50" s="9">
        <v>14</v>
      </c>
      <c r="F50" s="9">
        <v>23</v>
      </c>
      <c r="G50" s="9">
        <v>23</v>
      </c>
      <c r="H50" s="9">
        <v>45</v>
      </c>
      <c r="P50" s="80"/>
      <c r="Q50" s="80"/>
      <c r="R50" s="80"/>
      <c r="S50" s="80"/>
    </row>
    <row r="51" spans="2:19" ht="14.25" customHeight="1" x14ac:dyDescent="0.3">
      <c r="C51" s="8" t="s">
        <v>59</v>
      </c>
      <c r="D51" s="1">
        <v>0</v>
      </c>
      <c r="E51" s="9">
        <v>0</v>
      </c>
      <c r="F51" s="9">
        <v>1</v>
      </c>
      <c r="G51" s="9">
        <v>11</v>
      </c>
      <c r="H51" s="9">
        <v>21</v>
      </c>
      <c r="P51" s="80"/>
      <c r="Q51" s="80"/>
      <c r="R51" s="80"/>
      <c r="S51" s="80"/>
    </row>
    <row r="52" spans="2:19" ht="14.25" customHeight="1" x14ac:dyDescent="0.3">
      <c r="C52" s="8" t="s">
        <v>28</v>
      </c>
      <c r="D52" s="1">
        <v>49</v>
      </c>
      <c r="E52" s="9">
        <v>41</v>
      </c>
      <c r="F52" s="9">
        <v>33</v>
      </c>
      <c r="G52" s="9">
        <v>36</v>
      </c>
      <c r="H52" s="9">
        <v>27</v>
      </c>
      <c r="I52" s="47"/>
      <c r="L52" s="47"/>
      <c r="P52" s="80"/>
      <c r="Q52" s="80"/>
      <c r="R52" s="80"/>
      <c r="S52" s="80"/>
    </row>
    <row r="53" spans="2:19" ht="14.25" customHeight="1" x14ac:dyDescent="0.3">
      <c r="C53" s="8" t="s">
        <v>29</v>
      </c>
      <c r="D53" s="1">
        <v>118</v>
      </c>
      <c r="E53" s="9">
        <v>44</v>
      </c>
      <c r="F53" s="9">
        <v>36</v>
      </c>
      <c r="G53" s="9">
        <v>0</v>
      </c>
      <c r="H53" s="9">
        <v>0</v>
      </c>
      <c r="I53" s="47"/>
      <c r="P53" s="80"/>
      <c r="Q53" s="80"/>
      <c r="R53" s="80"/>
      <c r="S53" s="80"/>
    </row>
    <row r="54" spans="2:19" ht="14.25" customHeight="1" x14ac:dyDescent="0.3">
      <c r="C54" s="8" t="s">
        <v>30</v>
      </c>
      <c r="D54" s="1">
        <v>9</v>
      </c>
      <c r="E54" s="9">
        <v>0</v>
      </c>
      <c r="F54" s="9">
        <v>0</v>
      </c>
      <c r="G54" s="9">
        <v>0</v>
      </c>
      <c r="H54" s="9">
        <v>0</v>
      </c>
      <c r="P54" s="80"/>
      <c r="Q54" s="80"/>
      <c r="R54" s="80"/>
      <c r="S54" s="80"/>
    </row>
    <row r="55" spans="2:19" ht="14.25" customHeight="1" x14ac:dyDescent="0.3">
      <c r="C55" s="8" t="s">
        <v>60</v>
      </c>
      <c r="D55" s="1">
        <v>16</v>
      </c>
      <c r="E55" s="9">
        <v>12</v>
      </c>
      <c r="F55" s="9">
        <v>13</v>
      </c>
      <c r="G55" s="9">
        <v>14</v>
      </c>
      <c r="H55" s="9">
        <v>13</v>
      </c>
      <c r="P55" s="80"/>
      <c r="Q55" s="80"/>
      <c r="R55" s="80"/>
      <c r="S55" s="80"/>
    </row>
    <row r="56" spans="2:19" ht="14.25" customHeight="1" x14ac:dyDescent="0.35">
      <c r="B56" s="12"/>
      <c r="C56" s="15" t="s">
        <v>31</v>
      </c>
      <c r="D56" s="147">
        <f>SUM(D46:D55)</f>
        <v>316</v>
      </c>
      <c r="E56" s="16">
        <v>434</v>
      </c>
      <c r="F56" s="16">
        <v>543</v>
      </c>
      <c r="G56" s="16">
        <v>637</v>
      </c>
      <c r="H56" s="16">
        <v>714</v>
      </c>
      <c r="P56" s="80"/>
      <c r="Q56" s="80"/>
      <c r="R56" s="80"/>
      <c r="S56" s="80"/>
    </row>
    <row r="57" spans="2:19" ht="14.25" customHeight="1" x14ac:dyDescent="0.35">
      <c r="B57" s="12"/>
      <c r="C57" s="8"/>
      <c r="D57" s="8"/>
      <c r="E57" s="9" t="s">
        <v>22</v>
      </c>
      <c r="F57" s="9" t="s">
        <v>22</v>
      </c>
      <c r="G57" s="9" t="s">
        <v>22</v>
      </c>
      <c r="H57" s="9"/>
      <c r="P57" s="80"/>
      <c r="Q57" s="80"/>
      <c r="R57" s="80"/>
      <c r="S57" s="80"/>
    </row>
    <row r="58" spans="2:19" ht="14.25" customHeight="1" x14ac:dyDescent="0.35">
      <c r="B58" s="12"/>
      <c r="C58" s="17" t="s">
        <v>32</v>
      </c>
      <c r="D58" s="148">
        <f>D56-D44</f>
        <v>4</v>
      </c>
      <c r="E58" s="18">
        <f>E56-E44</f>
        <v>25.129032258064512</v>
      </c>
      <c r="F58" s="18">
        <f>F56-F44</f>
        <v>19.410989010989056</v>
      </c>
      <c r="G58" s="18">
        <f>G56-G44</f>
        <v>6.9242902208202395</v>
      </c>
      <c r="H58" s="18">
        <f>H56-H44</f>
        <v>-27.227765726681127</v>
      </c>
      <c r="P58" s="80"/>
      <c r="Q58" s="80"/>
      <c r="R58" s="80"/>
      <c r="S58" s="80"/>
    </row>
    <row r="59" spans="2:19" ht="14.25" customHeight="1" x14ac:dyDescent="0.35">
      <c r="B59" s="19"/>
      <c r="C59" s="58" t="s">
        <v>33</v>
      </c>
      <c r="D59" s="58"/>
      <c r="E59" s="20"/>
      <c r="F59" s="20" t="s">
        <v>22</v>
      </c>
      <c r="G59" s="20" t="s">
        <v>22</v>
      </c>
      <c r="H59" s="20" t="s">
        <v>22</v>
      </c>
      <c r="I59" s="81"/>
      <c r="P59" s="80"/>
      <c r="Q59" s="80"/>
      <c r="R59" s="80"/>
      <c r="S59" s="80"/>
    </row>
    <row r="60" spans="2:19" ht="14.25" customHeight="1" x14ac:dyDescent="0.3">
      <c r="C60" s="8"/>
      <c r="D60" s="149" t="s">
        <v>104</v>
      </c>
      <c r="E60" s="8" t="s">
        <v>22</v>
      </c>
      <c r="F60" s="8" t="s">
        <v>22</v>
      </c>
      <c r="G60" s="8" t="s">
        <v>22</v>
      </c>
      <c r="H60" s="8"/>
      <c r="P60" s="80"/>
      <c r="Q60" s="80"/>
      <c r="R60" s="80"/>
      <c r="S60" s="80"/>
    </row>
    <row r="61" spans="2:19" ht="14.25" customHeight="1" x14ac:dyDescent="0.3">
      <c r="C61" s="11"/>
      <c r="D61" s="11">
        <v>2022</v>
      </c>
      <c r="E61" s="11">
        <v>2030</v>
      </c>
      <c r="F61" s="11">
        <v>2035</v>
      </c>
      <c r="G61" s="11">
        <v>2040</v>
      </c>
      <c r="H61" s="11">
        <v>2050</v>
      </c>
      <c r="P61" s="80"/>
      <c r="Q61" s="80"/>
      <c r="R61" s="80"/>
      <c r="S61" s="80"/>
    </row>
    <row r="62" spans="2:19" ht="14.25" customHeight="1" x14ac:dyDescent="0.35">
      <c r="B62" s="12" t="s">
        <v>36</v>
      </c>
      <c r="C62" s="13" t="s">
        <v>23</v>
      </c>
      <c r="D62" s="14">
        <v>461</v>
      </c>
      <c r="E62" s="14">
        <v>532</v>
      </c>
      <c r="F62" s="14">
        <v>613</v>
      </c>
      <c r="G62" s="14">
        <v>752</v>
      </c>
      <c r="H62" s="14">
        <v>769</v>
      </c>
      <c r="P62" s="80"/>
      <c r="Q62" s="80"/>
      <c r="R62" s="80"/>
      <c r="S62" s="80"/>
    </row>
    <row r="63" spans="2:19" ht="14.25" customHeight="1" x14ac:dyDescent="0.3">
      <c r="B63" s="129"/>
      <c r="C63" s="8"/>
      <c r="D63" s="8"/>
      <c r="E63" s="9" t="s">
        <v>22</v>
      </c>
      <c r="F63" s="9" t="s">
        <v>22</v>
      </c>
      <c r="G63" s="9" t="s">
        <v>22</v>
      </c>
      <c r="H63" s="9"/>
      <c r="P63" s="80"/>
      <c r="Q63" s="80"/>
      <c r="R63" s="80"/>
      <c r="S63" s="80"/>
    </row>
    <row r="64" spans="2:19" ht="14.25" customHeight="1" x14ac:dyDescent="0.3">
      <c r="B64" s="129"/>
      <c r="C64" s="8" t="s">
        <v>24</v>
      </c>
      <c r="D64" s="1">
        <v>56</v>
      </c>
      <c r="E64" s="9">
        <v>56</v>
      </c>
      <c r="F64" s="9">
        <v>56</v>
      </c>
      <c r="G64" s="9">
        <v>56</v>
      </c>
      <c r="H64" s="9">
        <v>56</v>
      </c>
      <c r="P64" s="80"/>
      <c r="Q64" s="80"/>
      <c r="R64" s="80"/>
      <c r="S64" s="80"/>
    </row>
    <row r="65" spans="2:19" ht="14.25" customHeight="1" x14ac:dyDescent="0.3">
      <c r="B65" s="129"/>
      <c r="C65" s="8" t="s">
        <v>58</v>
      </c>
      <c r="D65" s="1">
        <v>41</v>
      </c>
      <c r="E65" s="9">
        <v>61</v>
      </c>
      <c r="F65" s="9">
        <v>64</v>
      </c>
      <c r="G65" s="9">
        <v>71</v>
      </c>
      <c r="H65" s="9">
        <v>77</v>
      </c>
      <c r="P65" s="80"/>
      <c r="Q65" s="80"/>
      <c r="R65" s="80"/>
      <c r="S65" s="80"/>
    </row>
    <row r="66" spans="2:19" ht="14.25" customHeight="1" x14ac:dyDescent="0.3">
      <c r="B66" s="129"/>
      <c r="C66" s="8" t="s">
        <v>25</v>
      </c>
      <c r="D66" s="1">
        <v>0</v>
      </c>
      <c r="E66" s="9">
        <v>20</v>
      </c>
      <c r="F66" s="9">
        <v>67</v>
      </c>
      <c r="G66" s="9">
        <v>114</v>
      </c>
      <c r="H66" s="9">
        <v>159</v>
      </c>
      <c r="I66" s="47"/>
      <c r="L66" s="47"/>
      <c r="M66" s="47"/>
      <c r="N66" s="47"/>
      <c r="P66" s="80"/>
      <c r="Q66" s="80"/>
      <c r="R66" s="80"/>
      <c r="S66" s="80"/>
    </row>
    <row r="67" spans="2:19" ht="14.25" customHeight="1" x14ac:dyDescent="0.35">
      <c r="B67" s="12"/>
      <c r="C67" s="8" t="s">
        <v>26</v>
      </c>
      <c r="D67" s="1">
        <v>19</v>
      </c>
      <c r="E67" s="9">
        <v>73</v>
      </c>
      <c r="F67" s="9">
        <v>139</v>
      </c>
      <c r="G67" s="9">
        <v>224</v>
      </c>
      <c r="H67" s="9">
        <v>316</v>
      </c>
      <c r="I67" s="47"/>
      <c r="L67" s="47"/>
      <c r="M67" s="47"/>
      <c r="N67" s="47"/>
      <c r="P67" s="80"/>
      <c r="Q67" s="80"/>
      <c r="R67" s="80"/>
      <c r="S67" s="80"/>
    </row>
    <row r="68" spans="2:19" ht="14.25" customHeight="1" x14ac:dyDescent="0.35">
      <c r="B68" s="12"/>
      <c r="C68" s="8" t="s">
        <v>27</v>
      </c>
      <c r="D68" s="1">
        <v>3</v>
      </c>
      <c r="E68" s="9">
        <v>10</v>
      </c>
      <c r="F68" s="9">
        <v>31</v>
      </c>
      <c r="G68" s="9">
        <v>52</v>
      </c>
      <c r="H68" s="9">
        <v>83</v>
      </c>
      <c r="P68" s="80"/>
      <c r="Q68" s="80"/>
      <c r="R68" s="80"/>
      <c r="S68" s="80"/>
    </row>
    <row r="69" spans="2:19" ht="14.25" customHeight="1" x14ac:dyDescent="0.35">
      <c r="B69" s="12"/>
      <c r="C69" s="8" t="s">
        <v>59</v>
      </c>
      <c r="D69" s="1">
        <v>0</v>
      </c>
      <c r="E69" s="9">
        <v>0</v>
      </c>
      <c r="F69" s="9">
        <v>0</v>
      </c>
      <c r="G69" s="9">
        <v>3</v>
      </c>
      <c r="H69" s="9">
        <v>9</v>
      </c>
      <c r="P69" s="80"/>
      <c r="Q69" s="80"/>
      <c r="R69" s="80"/>
      <c r="S69" s="80"/>
    </row>
    <row r="70" spans="2:19" ht="14.25" customHeight="1" x14ac:dyDescent="0.3">
      <c r="C70" s="8" t="s">
        <v>28</v>
      </c>
      <c r="D70" s="1">
        <v>272</v>
      </c>
      <c r="E70" s="9">
        <v>311</v>
      </c>
      <c r="F70" s="9">
        <v>286</v>
      </c>
      <c r="G70" s="9">
        <v>279</v>
      </c>
      <c r="H70" s="9">
        <v>116</v>
      </c>
      <c r="P70" s="80"/>
      <c r="Q70" s="80"/>
      <c r="R70" s="80"/>
      <c r="S70" s="80"/>
    </row>
    <row r="71" spans="2:19" ht="14.25" customHeight="1" x14ac:dyDescent="0.3">
      <c r="C71" s="8" t="s">
        <v>29</v>
      </c>
      <c r="D71" s="1">
        <v>38</v>
      </c>
      <c r="E71" s="9">
        <v>21</v>
      </c>
      <c r="F71" s="9">
        <v>14</v>
      </c>
      <c r="G71" s="9">
        <v>0</v>
      </c>
      <c r="H71" s="9">
        <v>0</v>
      </c>
      <c r="I71" s="47"/>
      <c r="L71" s="47"/>
      <c r="P71" s="80"/>
      <c r="Q71" s="80"/>
      <c r="R71" s="80"/>
      <c r="S71" s="80"/>
    </row>
    <row r="72" spans="2:19" ht="14.25" customHeight="1" x14ac:dyDescent="0.3">
      <c r="C72" s="8" t="s">
        <v>30</v>
      </c>
      <c r="D72" s="1">
        <v>1</v>
      </c>
      <c r="E72" s="9">
        <v>0</v>
      </c>
      <c r="F72" s="9">
        <v>0</v>
      </c>
      <c r="G72" s="9">
        <v>0</v>
      </c>
      <c r="H72" s="9">
        <v>0</v>
      </c>
      <c r="I72" s="47"/>
      <c r="P72" s="80"/>
      <c r="Q72" s="80"/>
      <c r="R72" s="80"/>
      <c r="S72" s="80"/>
    </row>
    <row r="73" spans="2:19" ht="14.25" customHeight="1" x14ac:dyDescent="0.3">
      <c r="C73" s="8" t="s">
        <v>60</v>
      </c>
      <c r="D73" s="1">
        <v>15</v>
      </c>
      <c r="E73" s="9">
        <v>14</v>
      </c>
      <c r="F73" s="9">
        <v>17</v>
      </c>
      <c r="G73" s="9">
        <v>21</v>
      </c>
      <c r="H73" s="9">
        <v>29</v>
      </c>
      <c r="P73" s="80"/>
      <c r="Q73" s="80"/>
      <c r="R73" s="80"/>
      <c r="S73" s="80"/>
    </row>
    <row r="74" spans="2:19" ht="14.25" customHeight="1" x14ac:dyDescent="0.35">
      <c r="B74" s="12"/>
      <c r="C74" s="15" t="s">
        <v>31</v>
      </c>
      <c r="D74" s="147">
        <f>SUM(D64:D73)</f>
        <v>445</v>
      </c>
      <c r="E74" s="16">
        <v>566</v>
      </c>
      <c r="F74" s="16">
        <v>674</v>
      </c>
      <c r="G74" s="16">
        <v>820</v>
      </c>
      <c r="H74" s="16">
        <v>845</v>
      </c>
      <c r="P74" s="80"/>
      <c r="Q74" s="80"/>
      <c r="R74" s="80"/>
      <c r="S74" s="80"/>
    </row>
    <row r="75" spans="2:19" ht="14.25" customHeight="1" x14ac:dyDescent="0.35">
      <c r="B75" s="12"/>
      <c r="C75" s="8"/>
      <c r="D75" s="8"/>
      <c r="E75" s="9" t="s">
        <v>22</v>
      </c>
      <c r="F75" s="9" t="s">
        <v>22</v>
      </c>
      <c r="G75" s="9" t="s">
        <v>22</v>
      </c>
      <c r="H75" s="9"/>
      <c r="P75" s="80"/>
      <c r="Q75" s="80"/>
      <c r="R75" s="80"/>
      <c r="S75" s="80"/>
    </row>
    <row r="76" spans="2:19" ht="14.25" customHeight="1" x14ac:dyDescent="0.35">
      <c r="B76" s="12"/>
      <c r="C76" s="17" t="s">
        <v>32</v>
      </c>
      <c r="D76" s="148">
        <f>D74-D62</f>
        <v>-16</v>
      </c>
      <c r="E76" s="18">
        <f>E74-E62</f>
        <v>34</v>
      </c>
      <c r="F76" s="18">
        <f>F74-F62</f>
        <v>61</v>
      </c>
      <c r="G76" s="18">
        <f>G74-G62</f>
        <v>68</v>
      </c>
      <c r="H76" s="18">
        <f>H74-H62</f>
        <v>76</v>
      </c>
      <c r="P76" s="80"/>
      <c r="Q76" s="80"/>
      <c r="R76" s="80"/>
      <c r="S76" s="80"/>
    </row>
    <row r="77" spans="2:19" ht="14.25" customHeight="1" x14ac:dyDescent="0.35">
      <c r="B77" s="19"/>
      <c r="C77" s="58" t="s">
        <v>33</v>
      </c>
      <c r="D77" s="58"/>
      <c r="E77" s="20"/>
      <c r="F77" s="20" t="s">
        <v>22</v>
      </c>
      <c r="G77" s="20" t="s">
        <v>22</v>
      </c>
      <c r="H77" s="20" t="s">
        <v>22</v>
      </c>
      <c r="I77" s="81"/>
      <c r="P77" s="80"/>
      <c r="Q77" s="80"/>
      <c r="R77" s="80"/>
      <c r="S77" s="80"/>
    </row>
    <row r="78" spans="2:19" ht="14.25" customHeight="1" x14ac:dyDescent="0.3">
      <c r="B78" s="1"/>
      <c r="J78" s="1"/>
      <c r="P78" s="80"/>
      <c r="Q78" s="80"/>
      <c r="R78" s="80"/>
      <c r="S78" s="80"/>
    </row>
    <row r="79" spans="2:19" ht="14.25" customHeight="1" x14ac:dyDescent="0.3">
      <c r="B79" s="1"/>
      <c r="J79" s="1"/>
      <c r="P79" s="80"/>
      <c r="Q79" s="80"/>
      <c r="R79" s="80"/>
      <c r="S79" s="80"/>
    </row>
    <row r="80" spans="2:19" ht="14.25" customHeight="1" x14ac:dyDescent="0.3">
      <c r="B80" s="1"/>
      <c r="J80" s="1"/>
      <c r="P80" s="80"/>
      <c r="Q80" s="80"/>
      <c r="R80" s="80"/>
      <c r="S80" s="80"/>
    </row>
    <row r="81" spans="2:19" ht="14.25" customHeight="1" x14ac:dyDescent="0.3">
      <c r="B81" s="1"/>
      <c r="J81" s="1"/>
      <c r="P81" s="80"/>
      <c r="Q81" s="80"/>
      <c r="R81" s="80"/>
      <c r="S81" s="80"/>
    </row>
    <row r="82" spans="2:19" ht="14.25" customHeight="1" x14ac:dyDescent="0.3">
      <c r="B82" s="1"/>
      <c r="J82" s="1"/>
      <c r="P82" s="80"/>
      <c r="Q82" s="80"/>
      <c r="R82" s="80"/>
      <c r="S82" s="80"/>
    </row>
    <row r="83" spans="2:19" ht="14.25" customHeight="1" x14ac:dyDescent="0.3">
      <c r="B83" s="1"/>
      <c r="J83" s="1"/>
      <c r="N83" s="1" t="s">
        <v>19</v>
      </c>
      <c r="P83" s="80"/>
      <c r="Q83" s="80"/>
      <c r="R83" s="80"/>
      <c r="S83" s="80"/>
    </row>
    <row r="84" spans="2:19" ht="14.25" customHeight="1" x14ac:dyDescent="0.3">
      <c r="B84" s="1"/>
      <c r="J84" s="1"/>
      <c r="L84" s="47"/>
      <c r="P84" s="80"/>
      <c r="Q84" s="80"/>
      <c r="R84" s="80"/>
      <c r="S84" s="80"/>
    </row>
    <row r="85" spans="2:19" ht="14.25" customHeight="1" x14ac:dyDescent="0.3">
      <c r="B85" s="1"/>
      <c r="J85" s="1"/>
      <c r="L85" s="47"/>
      <c r="M85" s="47"/>
      <c r="N85" s="47"/>
      <c r="P85" s="80"/>
      <c r="Q85" s="80"/>
      <c r="R85" s="80"/>
      <c r="S85" s="80"/>
    </row>
    <row r="86" spans="2:19" ht="14.25" customHeight="1" x14ac:dyDescent="0.3">
      <c r="B86" s="1"/>
      <c r="J86" s="1"/>
      <c r="L86" s="47"/>
      <c r="M86" s="47"/>
      <c r="N86" s="47"/>
      <c r="P86" s="80"/>
      <c r="Q86" s="80"/>
      <c r="R86" s="80"/>
      <c r="S86" s="80"/>
    </row>
    <row r="87" spans="2:19" ht="14.25" customHeight="1" x14ac:dyDescent="0.3">
      <c r="B87" s="1"/>
      <c r="J87" s="1"/>
      <c r="P87" s="80"/>
      <c r="Q87" s="80"/>
      <c r="R87" s="80"/>
      <c r="S87" s="80"/>
    </row>
    <row r="88" spans="2:19" ht="14.25" customHeight="1" x14ac:dyDescent="0.3">
      <c r="B88" s="1"/>
      <c r="J88" s="1"/>
      <c r="P88" s="80"/>
      <c r="Q88" s="80"/>
      <c r="R88" s="80"/>
      <c r="S88" s="80"/>
    </row>
    <row r="89" spans="2:19" ht="14.25" customHeight="1" x14ac:dyDescent="0.3">
      <c r="B89" s="1"/>
      <c r="J89" s="1"/>
      <c r="P89" s="80"/>
      <c r="Q89" s="80"/>
      <c r="R89" s="80"/>
      <c r="S89" s="80"/>
    </row>
    <row r="90" spans="2:19" ht="14.25" customHeight="1" x14ac:dyDescent="0.3">
      <c r="B90" s="1"/>
      <c r="J90" s="1"/>
      <c r="L90" s="47"/>
      <c r="P90" s="80"/>
      <c r="Q90" s="80"/>
      <c r="R90" s="80"/>
      <c r="S90" s="80"/>
    </row>
    <row r="91" spans="2:19" ht="14.25" customHeight="1" x14ac:dyDescent="0.3">
      <c r="B91" s="1"/>
      <c r="J91" s="1"/>
      <c r="P91" s="80"/>
      <c r="Q91" s="80"/>
      <c r="R91" s="80"/>
      <c r="S91" s="80"/>
    </row>
    <row r="92" spans="2:19" ht="14.25" customHeight="1" x14ac:dyDescent="0.3">
      <c r="B92" s="1"/>
      <c r="J92" s="1"/>
      <c r="P92" s="80"/>
      <c r="Q92" s="80"/>
      <c r="R92" s="80"/>
      <c r="S92" s="80"/>
    </row>
    <row r="93" spans="2:19" ht="14.25" customHeight="1" x14ac:dyDescent="0.3">
      <c r="B93" s="1"/>
      <c r="J93" s="1"/>
      <c r="P93" s="80"/>
      <c r="Q93" s="80"/>
      <c r="R93" s="80"/>
      <c r="S93" s="80"/>
    </row>
    <row r="94" spans="2:19" ht="14.25" customHeight="1" x14ac:dyDescent="0.3">
      <c r="B94" s="1"/>
      <c r="J94" s="1"/>
      <c r="P94" s="80"/>
      <c r="Q94" s="80"/>
      <c r="R94" s="80"/>
      <c r="S94" s="80"/>
    </row>
    <row r="95" spans="2:19" ht="14.25" customHeight="1" x14ac:dyDescent="0.3">
      <c r="B95" s="1"/>
      <c r="J95" s="1"/>
      <c r="P95" s="80"/>
      <c r="Q95" s="80"/>
      <c r="R95" s="80"/>
      <c r="S95" s="80"/>
    </row>
    <row r="96" spans="2:19" ht="14.25" customHeight="1" x14ac:dyDescent="0.3">
      <c r="B96" s="1"/>
      <c r="J96" s="1"/>
      <c r="P96" s="80"/>
      <c r="Q96" s="80"/>
      <c r="R96" s="80"/>
      <c r="S96" s="80"/>
    </row>
    <row r="97" spans="2:19" ht="14.25" customHeight="1" x14ac:dyDescent="0.3">
      <c r="B97" s="1"/>
      <c r="J97" s="1"/>
      <c r="P97" s="80"/>
      <c r="Q97" s="80"/>
      <c r="R97" s="80"/>
      <c r="S97" s="80"/>
    </row>
    <row r="98" spans="2:19" ht="14.25" customHeight="1" x14ac:dyDescent="0.3">
      <c r="B98" s="1"/>
      <c r="J98" s="1"/>
      <c r="P98" s="80"/>
      <c r="Q98" s="80"/>
      <c r="R98" s="80"/>
      <c r="S98" s="80"/>
    </row>
    <row r="99" spans="2:19" ht="14.25" customHeight="1" x14ac:dyDescent="0.3">
      <c r="B99" s="1"/>
      <c r="J99" s="1"/>
      <c r="P99" s="80"/>
      <c r="Q99" s="80"/>
      <c r="R99" s="80"/>
      <c r="S99" s="80"/>
    </row>
    <row r="100" spans="2:19" ht="14.25" customHeight="1" x14ac:dyDescent="0.3">
      <c r="B100" s="1"/>
      <c r="J100" s="1"/>
      <c r="P100" s="80"/>
      <c r="Q100" s="80"/>
      <c r="R100" s="80"/>
      <c r="S100" s="80"/>
    </row>
    <row r="101" spans="2:19" ht="14.25" customHeight="1" x14ac:dyDescent="0.3">
      <c r="B101" s="1"/>
      <c r="J101" s="1"/>
    </row>
  </sheetData>
  <mergeCells count="3">
    <mergeCell ref="J9:K9"/>
    <mergeCell ref="J10:K11"/>
    <mergeCell ref="J20:J24"/>
  </mergeCells>
  <dataValidations count="1">
    <dataValidation type="list" allowBlank="1" showInputMessage="1" showErrorMessage="1" sqref="J10:K11" xr:uid="{F75A2FB9-51A1-4F6F-B40A-EA89EBE875E3}">
      <formula1>$U$8:$U$12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6C7A9-7CEC-40A6-B223-03EF827A6FEC}">
  <dimension ref="A1:U106"/>
  <sheetViews>
    <sheetView showGridLines="0" zoomScaleNormal="100" workbookViewId="0">
      <selection activeCell="C14" sqref="C14:H14"/>
    </sheetView>
  </sheetViews>
  <sheetFormatPr baseColWidth="10" defaultColWidth="11.44140625" defaultRowHeight="14.25" customHeight="1" x14ac:dyDescent="0.3"/>
  <cols>
    <col min="1" max="1" width="11.44140625" style="1"/>
    <col min="2" max="2" width="21.5546875" style="11" customWidth="1"/>
    <col min="3" max="3" width="41" style="1" customWidth="1"/>
    <col min="4" max="4" width="8.21875" style="1" customWidth="1"/>
    <col min="5" max="8" width="7.5546875" style="1" customWidth="1"/>
    <col min="9" max="9" width="11.44140625" style="1"/>
    <col min="10" max="10" width="14.44140625" style="83" customWidth="1"/>
    <col min="11" max="11" width="10.109375" style="83" customWidth="1"/>
    <col min="12" max="12" width="11.44140625" style="1"/>
    <col min="13" max="13" width="29.21875" style="1" customWidth="1"/>
    <col min="14" max="14" width="11.88671875" style="1" customWidth="1"/>
    <col min="15" max="16384" width="11.44140625" style="1"/>
  </cols>
  <sheetData>
    <row r="1" spans="1:21" ht="14.4" x14ac:dyDescent="0.3">
      <c r="A1" s="78"/>
      <c r="B1" s="10"/>
      <c r="C1" s="78"/>
      <c r="D1" s="78"/>
      <c r="E1" s="78"/>
      <c r="F1" s="78"/>
      <c r="G1" s="78"/>
      <c r="H1" s="78"/>
      <c r="I1" s="78"/>
    </row>
    <row r="2" spans="1:21" ht="23.4" x14ac:dyDescent="0.45">
      <c r="A2" s="78"/>
      <c r="B2" s="5" t="s">
        <v>20</v>
      </c>
      <c r="C2" s="78"/>
      <c r="D2" s="78"/>
      <c r="E2" s="78"/>
      <c r="F2" s="78"/>
      <c r="G2" s="78"/>
      <c r="H2" s="78"/>
      <c r="I2" s="78"/>
    </row>
    <row r="3" spans="1:21" ht="18" x14ac:dyDescent="0.35">
      <c r="A3" s="78"/>
      <c r="B3" s="6" t="s">
        <v>78</v>
      </c>
      <c r="C3" s="78"/>
      <c r="D3" s="78"/>
      <c r="E3" s="78"/>
      <c r="F3" s="78"/>
      <c r="G3" s="78"/>
      <c r="H3" s="78"/>
      <c r="I3" s="78"/>
    </row>
    <row r="4" spans="1:21" ht="14.4" x14ac:dyDescent="0.3">
      <c r="A4" s="78"/>
      <c r="B4" s="7" t="s">
        <v>21</v>
      </c>
      <c r="C4" s="10"/>
      <c r="D4" s="78"/>
      <c r="E4" s="78"/>
      <c r="F4" s="78"/>
      <c r="G4" s="78"/>
      <c r="H4" s="78"/>
      <c r="I4" s="78"/>
    </row>
    <row r="5" spans="1:21" ht="14.4" x14ac:dyDescent="0.3">
      <c r="A5" s="78"/>
      <c r="B5" s="7"/>
      <c r="C5" s="10"/>
      <c r="D5" s="78"/>
      <c r="E5" s="78"/>
      <c r="F5" s="78"/>
      <c r="G5" s="78"/>
      <c r="H5" s="78"/>
      <c r="I5" s="78"/>
    </row>
    <row r="6" spans="1:21" ht="14.25" customHeight="1" x14ac:dyDescent="0.3">
      <c r="D6" s="149" t="s">
        <v>104</v>
      </c>
    </row>
    <row r="7" spans="1:21" s="79" customFormat="1" ht="14.25" customHeight="1" x14ac:dyDescent="0.3">
      <c r="A7" s="11"/>
      <c r="B7" s="11"/>
      <c r="C7" s="11"/>
      <c r="D7" s="11">
        <v>2022</v>
      </c>
      <c r="E7" s="11">
        <v>2030</v>
      </c>
      <c r="F7" s="79">
        <v>2035</v>
      </c>
      <c r="G7" s="79">
        <v>2040</v>
      </c>
      <c r="H7" s="79">
        <v>2050</v>
      </c>
      <c r="I7" s="47"/>
      <c r="J7" s="83"/>
      <c r="K7" s="83"/>
      <c r="L7" s="47"/>
      <c r="M7" s="47"/>
      <c r="N7" s="47"/>
    </row>
    <row r="8" spans="1:21" ht="14.25" customHeight="1" x14ac:dyDescent="0.35">
      <c r="B8" s="12" t="s">
        <v>71</v>
      </c>
      <c r="C8" s="65" t="s">
        <v>66</v>
      </c>
      <c r="D8" s="47">
        <v>79.599999999999994</v>
      </c>
      <c r="E8" s="47">
        <v>79</v>
      </c>
      <c r="F8" s="47">
        <v>77</v>
      </c>
      <c r="G8" s="47">
        <v>75</v>
      </c>
      <c r="H8" s="47">
        <v>72.5</v>
      </c>
      <c r="I8" s="47"/>
      <c r="L8" s="47"/>
      <c r="M8" s="47"/>
      <c r="N8" s="47"/>
      <c r="P8" s="80"/>
      <c r="Q8" s="80"/>
      <c r="R8" s="80"/>
      <c r="S8" s="80"/>
      <c r="U8" s="51" t="s">
        <v>71</v>
      </c>
    </row>
    <row r="9" spans="1:21" ht="14.25" customHeight="1" x14ac:dyDescent="0.35">
      <c r="B9" s="12"/>
      <c r="C9" s="65" t="s">
        <v>38</v>
      </c>
      <c r="D9" s="47">
        <v>2.9</v>
      </c>
      <c r="E9" s="47">
        <v>13.1</v>
      </c>
      <c r="F9" s="47">
        <v>18</v>
      </c>
      <c r="G9" s="47">
        <v>22</v>
      </c>
      <c r="H9" s="47">
        <v>25.8</v>
      </c>
      <c r="I9" s="47"/>
      <c r="J9" s="192" t="s">
        <v>41</v>
      </c>
      <c r="K9" s="192"/>
      <c r="L9" s="47"/>
      <c r="M9" s="47"/>
      <c r="N9" s="47"/>
      <c r="P9" s="80"/>
      <c r="Q9" s="80"/>
      <c r="R9" s="80"/>
      <c r="S9" s="80"/>
      <c r="U9" s="51" t="s">
        <v>74</v>
      </c>
    </row>
    <row r="10" spans="1:21" ht="14.25" customHeight="1" x14ac:dyDescent="0.35">
      <c r="B10" s="12"/>
      <c r="C10" s="65" t="s">
        <v>37</v>
      </c>
      <c r="D10" s="47">
        <v>0</v>
      </c>
      <c r="E10" s="47">
        <v>5</v>
      </c>
      <c r="F10" s="47">
        <v>12</v>
      </c>
      <c r="G10" s="47">
        <v>21</v>
      </c>
      <c r="H10" s="47">
        <v>28</v>
      </c>
      <c r="I10" s="47"/>
      <c r="J10" s="193" t="s">
        <v>76</v>
      </c>
      <c r="K10" s="193"/>
      <c r="L10" s="47"/>
      <c r="M10" s="47"/>
      <c r="N10" s="47"/>
      <c r="P10" s="80"/>
      <c r="Q10" s="80"/>
      <c r="R10" s="80"/>
      <c r="S10" s="80"/>
      <c r="U10" s="51" t="s">
        <v>75</v>
      </c>
    </row>
    <row r="11" spans="1:21" ht="14.25" customHeight="1" x14ac:dyDescent="0.35">
      <c r="B11" s="12"/>
      <c r="C11" s="65" t="s">
        <v>68</v>
      </c>
      <c r="D11" s="47">
        <v>47.3</v>
      </c>
      <c r="E11" s="47">
        <v>54.4</v>
      </c>
      <c r="F11" s="47">
        <v>57.599999999999994</v>
      </c>
      <c r="G11" s="47">
        <v>60</v>
      </c>
      <c r="H11" s="47">
        <v>62.099999999999994</v>
      </c>
      <c r="J11" s="193"/>
      <c r="K11" s="193"/>
      <c r="P11" s="80"/>
      <c r="Q11" s="80"/>
      <c r="R11" s="80"/>
      <c r="S11" s="80"/>
      <c r="U11" s="51" t="s">
        <v>39</v>
      </c>
    </row>
    <row r="12" spans="1:21" ht="14.25" customHeight="1" x14ac:dyDescent="0.35">
      <c r="B12" s="12"/>
      <c r="C12" s="65" t="s">
        <v>69</v>
      </c>
      <c r="D12" s="47">
        <v>9.1</v>
      </c>
      <c r="E12" s="47">
        <v>20.399999999999999</v>
      </c>
      <c r="F12" s="47">
        <v>20</v>
      </c>
      <c r="G12" s="47">
        <v>17</v>
      </c>
      <c r="H12" s="47">
        <v>13</v>
      </c>
      <c r="P12" s="80"/>
      <c r="Q12" s="80"/>
      <c r="R12" s="80"/>
      <c r="S12" s="80"/>
      <c r="U12" s="51" t="s">
        <v>76</v>
      </c>
    </row>
    <row r="13" spans="1:21" ht="14.25" customHeight="1" x14ac:dyDescent="0.35">
      <c r="B13" s="12"/>
      <c r="C13" s="65" t="s">
        <v>67</v>
      </c>
      <c r="D13" s="47">
        <v>1.4</v>
      </c>
      <c r="E13" s="47">
        <v>6</v>
      </c>
      <c r="F13" s="47">
        <v>10.5</v>
      </c>
      <c r="G13" s="47">
        <v>15</v>
      </c>
      <c r="H13" s="47">
        <v>19</v>
      </c>
      <c r="P13" s="80"/>
      <c r="Q13" s="80"/>
      <c r="R13" s="80"/>
      <c r="S13" s="80"/>
      <c r="U13" s="51"/>
    </row>
    <row r="14" spans="1:21" ht="14.25" customHeight="1" x14ac:dyDescent="0.35">
      <c r="B14" s="12"/>
      <c r="C14" s="13" t="s">
        <v>23</v>
      </c>
      <c r="D14" s="84">
        <v>140.30000000000001</v>
      </c>
      <c r="E14" s="84">
        <v>178.4</v>
      </c>
      <c r="F14" s="84">
        <v>195.1</v>
      </c>
      <c r="G14" s="84">
        <v>210</v>
      </c>
      <c r="H14" s="84">
        <v>220.39999999999998</v>
      </c>
      <c r="I14" s="47"/>
      <c r="L14" s="47"/>
      <c r="P14" s="80"/>
      <c r="Q14" s="80"/>
      <c r="R14" s="80"/>
      <c r="S14" s="80"/>
    </row>
    <row r="15" spans="1:21" ht="14.25" customHeight="1" x14ac:dyDescent="0.35">
      <c r="B15" s="12"/>
      <c r="D15" s="47"/>
      <c r="E15" s="47"/>
      <c r="F15" s="47"/>
      <c r="G15" s="47"/>
      <c r="H15" s="47"/>
      <c r="I15" s="47"/>
      <c r="P15" s="80"/>
      <c r="Q15" s="80"/>
      <c r="R15" s="80"/>
      <c r="S15" s="80"/>
    </row>
    <row r="16" spans="1:21" ht="14.25" customHeight="1" x14ac:dyDescent="0.35">
      <c r="B16" s="12"/>
      <c r="C16" s="1" t="s">
        <v>24</v>
      </c>
      <c r="D16" s="47">
        <v>139</v>
      </c>
      <c r="E16" s="47">
        <v>145</v>
      </c>
      <c r="F16" s="47">
        <v>149</v>
      </c>
      <c r="G16" s="47">
        <v>151.4</v>
      </c>
      <c r="H16" s="47">
        <v>155</v>
      </c>
      <c r="P16" s="80"/>
      <c r="Q16" s="80"/>
      <c r="R16" s="80"/>
      <c r="S16" s="80"/>
    </row>
    <row r="17" spans="2:19" ht="14.25" customHeight="1" x14ac:dyDescent="0.35">
      <c r="B17" s="12"/>
      <c r="C17" s="1" t="s">
        <v>58</v>
      </c>
      <c r="D17" s="47">
        <v>17</v>
      </c>
      <c r="E17" s="47">
        <v>19</v>
      </c>
      <c r="F17" s="47">
        <v>20</v>
      </c>
      <c r="G17" s="47">
        <v>21.4</v>
      </c>
      <c r="H17" s="47">
        <v>23</v>
      </c>
      <c r="L17" s="11"/>
      <c r="P17" s="80"/>
      <c r="Q17" s="80"/>
      <c r="R17" s="80"/>
      <c r="S17" s="80"/>
    </row>
    <row r="18" spans="2:19" ht="14.25" customHeight="1" x14ac:dyDescent="0.35">
      <c r="B18" s="12"/>
      <c r="C18" s="1" t="s">
        <v>25</v>
      </c>
      <c r="D18" s="47">
        <v>0</v>
      </c>
      <c r="E18" s="47">
        <v>7</v>
      </c>
      <c r="F18" s="47">
        <v>25</v>
      </c>
      <c r="G18" s="47">
        <v>33.4</v>
      </c>
      <c r="H18" s="47">
        <v>40</v>
      </c>
      <c r="P18" s="80"/>
      <c r="Q18" s="80"/>
      <c r="R18" s="80"/>
      <c r="S18" s="80"/>
    </row>
    <row r="19" spans="2:19" ht="14.25" customHeight="1" x14ac:dyDescent="0.35">
      <c r="B19" s="12"/>
      <c r="C19" s="1" t="s">
        <v>26</v>
      </c>
      <c r="D19" s="47">
        <v>0.3</v>
      </c>
      <c r="E19" s="47">
        <v>3.5</v>
      </c>
      <c r="F19" s="47">
        <v>5</v>
      </c>
      <c r="G19" s="47">
        <v>7.4</v>
      </c>
      <c r="H19" s="47">
        <v>8</v>
      </c>
      <c r="J19" s="108"/>
      <c r="P19" s="80"/>
      <c r="Q19" s="80"/>
      <c r="R19" s="80"/>
      <c r="S19" s="80"/>
    </row>
    <row r="20" spans="2:19" ht="14.25" customHeight="1" x14ac:dyDescent="0.35">
      <c r="B20" s="12"/>
      <c r="C20" s="1" t="s">
        <v>28</v>
      </c>
      <c r="D20" s="116" t="s">
        <v>82</v>
      </c>
      <c r="E20" s="116" t="s">
        <v>82</v>
      </c>
      <c r="F20" s="116" t="s">
        <v>82</v>
      </c>
      <c r="G20" s="116" t="s">
        <v>82</v>
      </c>
      <c r="H20" s="116" t="s">
        <v>82</v>
      </c>
      <c r="J20" s="195"/>
      <c r="P20" s="80"/>
      <c r="Q20" s="80"/>
      <c r="R20" s="80"/>
      <c r="S20" s="80"/>
    </row>
    <row r="21" spans="2:19" ht="14.25" customHeight="1" x14ac:dyDescent="0.35">
      <c r="B21" s="12"/>
      <c r="C21" s="1" t="s">
        <v>72</v>
      </c>
      <c r="D21" s="47">
        <v>1</v>
      </c>
      <c r="E21" s="47">
        <v>1</v>
      </c>
      <c r="F21" s="47">
        <v>1</v>
      </c>
      <c r="G21" s="47">
        <v>1</v>
      </c>
      <c r="H21" s="47">
        <v>1</v>
      </c>
      <c r="J21" s="195"/>
      <c r="P21" s="80"/>
      <c r="Q21" s="80"/>
      <c r="R21" s="80"/>
      <c r="S21" s="80"/>
    </row>
    <row r="22" spans="2:19" ht="14.25" customHeight="1" x14ac:dyDescent="0.35">
      <c r="B22" s="12"/>
      <c r="C22" s="15" t="s">
        <v>31</v>
      </c>
      <c r="D22" s="132">
        <v>157.30000000000001</v>
      </c>
      <c r="E22" s="132">
        <v>175.5</v>
      </c>
      <c r="F22" s="132">
        <v>200</v>
      </c>
      <c r="G22" s="132">
        <v>214.60000000000002</v>
      </c>
      <c r="H22" s="132">
        <v>227</v>
      </c>
      <c r="J22" s="195"/>
      <c r="P22" s="80"/>
      <c r="Q22" s="80"/>
      <c r="R22" s="80"/>
      <c r="S22" s="80"/>
    </row>
    <row r="23" spans="2:19" ht="14.25" customHeight="1" x14ac:dyDescent="0.35">
      <c r="B23" s="12"/>
      <c r="D23" s="47"/>
      <c r="E23" s="47"/>
      <c r="F23" s="47"/>
      <c r="G23" s="47"/>
      <c r="H23" s="47"/>
      <c r="I23" s="1" t="s">
        <v>19</v>
      </c>
      <c r="J23" s="195"/>
      <c r="P23" s="80"/>
      <c r="Q23" s="80"/>
      <c r="R23" s="80"/>
      <c r="S23" s="80"/>
    </row>
    <row r="24" spans="2:19" ht="14.25" customHeight="1" x14ac:dyDescent="0.35">
      <c r="B24" s="19"/>
      <c r="C24" s="82" t="s">
        <v>73</v>
      </c>
      <c r="D24" s="133">
        <v>17</v>
      </c>
      <c r="E24" s="133">
        <v>-2.9000000000000057</v>
      </c>
      <c r="F24" s="133">
        <v>4.9000000000000057</v>
      </c>
      <c r="G24" s="133">
        <v>4.6000000000000227</v>
      </c>
      <c r="H24" s="133">
        <v>6.6000000000000227</v>
      </c>
      <c r="I24" s="81"/>
      <c r="J24" s="195"/>
      <c r="L24" s="134"/>
      <c r="M24" s="150" t="s">
        <v>103</v>
      </c>
      <c r="N24" s="150"/>
      <c r="O24" s="150"/>
      <c r="P24" s="151"/>
      <c r="Q24" s="151"/>
      <c r="R24" s="151"/>
      <c r="S24" s="80"/>
    </row>
    <row r="25" spans="2:19" ht="14.25" customHeight="1" x14ac:dyDescent="0.35">
      <c r="B25" s="12"/>
      <c r="D25" s="149" t="s">
        <v>104</v>
      </c>
      <c r="E25" s="1" t="s">
        <v>22</v>
      </c>
      <c r="F25" s="1" t="s">
        <v>22</v>
      </c>
      <c r="L25" s="134"/>
      <c r="M25" s="150">
        <f>MATCH($J$10,B8:$B$100,0)-1</f>
        <v>76</v>
      </c>
      <c r="N25" s="150">
        <f>MATCH(N$26,$C$7:$H$7,0)</f>
        <v>2</v>
      </c>
      <c r="O25" s="150">
        <f>MATCH(O$26,$C$7:$H$7,0)</f>
        <v>3</v>
      </c>
      <c r="P25" s="150">
        <f>MATCH(P$26,$C$7:$H$7,0)</f>
        <v>4</v>
      </c>
      <c r="Q25" s="150">
        <f>MATCH(Q$26,$C$7:$H$7,0)</f>
        <v>5</v>
      </c>
      <c r="R25" s="150">
        <f>MATCH(R$26,$C$7:$H$7,0)</f>
        <v>6</v>
      </c>
    </row>
    <row r="26" spans="2:19" ht="14.25" customHeight="1" x14ac:dyDescent="0.35">
      <c r="B26" s="12"/>
      <c r="C26" s="11"/>
      <c r="D26" s="11">
        <v>2022</v>
      </c>
      <c r="E26" s="11">
        <v>2030</v>
      </c>
      <c r="F26" s="79">
        <v>2035</v>
      </c>
      <c r="G26" s="79">
        <v>2040</v>
      </c>
      <c r="H26" s="79">
        <v>2050</v>
      </c>
      <c r="L26" s="12"/>
      <c r="M26" s="152"/>
      <c r="N26" s="152">
        <v>2022</v>
      </c>
      <c r="O26" s="152">
        <v>2030</v>
      </c>
      <c r="P26" s="153">
        <v>2035</v>
      </c>
      <c r="Q26" s="153">
        <v>2040</v>
      </c>
      <c r="R26" s="153">
        <v>2050</v>
      </c>
    </row>
    <row r="27" spans="2:19" ht="14.25" customHeight="1" x14ac:dyDescent="0.35">
      <c r="B27" s="12" t="s">
        <v>74</v>
      </c>
      <c r="C27" s="65" t="s">
        <v>66</v>
      </c>
      <c r="D27" s="47">
        <v>87.6</v>
      </c>
      <c r="E27" s="47">
        <v>87.5</v>
      </c>
      <c r="F27" s="47">
        <v>87.7</v>
      </c>
      <c r="G27" s="47">
        <v>83.3</v>
      </c>
      <c r="H27" s="47">
        <v>85.8</v>
      </c>
      <c r="L27" s="134">
        <f t="shared" ref="L27:L33" ca="1" si="0">MATCH($M27,OFFSET($B$8,$M$25,1,17),0)-1</f>
        <v>0</v>
      </c>
      <c r="M27" s="154" t="s">
        <v>66</v>
      </c>
      <c r="N27" s="155">
        <f t="shared" ref="N27:R33" ca="1" si="1">OFFSET($B$8,$M$25+$L27,N$25)</f>
        <v>249.2</v>
      </c>
      <c r="O27" s="155">
        <f t="shared" ca="1" si="1"/>
        <v>264.7</v>
      </c>
      <c r="P27" s="155">
        <f t="shared" ca="1" si="1"/>
        <v>264.2</v>
      </c>
      <c r="Q27" s="155">
        <f t="shared" ca="1" si="1"/>
        <v>263.7</v>
      </c>
      <c r="R27" s="155">
        <f t="shared" ca="1" si="1"/>
        <v>269.8</v>
      </c>
    </row>
    <row r="28" spans="2:19" ht="14.25" customHeight="1" x14ac:dyDescent="0.35">
      <c r="B28" s="12"/>
      <c r="C28" s="65" t="s">
        <v>38</v>
      </c>
      <c r="D28" s="47">
        <v>1.2</v>
      </c>
      <c r="E28" s="47">
        <v>8.5</v>
      </c>
      <c r="F28" s="47">
        <v>13.9</v>
      </c>
      <c r="G28" s="47">
        <v>26</v>
      </c>
      <c r="H28" s="47">
        <v>26.2</v>
      </c>
      <c r="I28" s="47"/>
      <c r="L28" s="134">
        <f t="shared" ca="1" si="0"/>
        <v>1</v>
      </c>
      <c r="M28" s="154" t="s">
        <v>38</v>
      </c>
      <c r="N28" s="155">
        <f t="shared" ca="1" si="1"/>
        <v>5.3</v>
      </c>
      <c r="O28" s="155">
        <f t="shared" ca="1" si="1"/>
        <v>28.2</v>
      </c>
      <c r="P28" s="155">
        <f t="shared" ca="1" si="1"/>
        <v>44.4</v>
      </c>
      <c r="Q28" s="155">
        <f t="shared" ca="1" si="1"/>
        <v>68.599999999999994</v>
      </c>
      <c r="R28" s="155">
        <f t="shared" ca="1" si="1"/>
        <v>74.599999999999994</v>
      </c>
    </row>
    <row r="29" spans="2:19" ht="14.25" customHeight="1" x14ac:dyDescent="0.35">
      <c r="B29" s="12"/>
      <c r="C29" s="65" t="s">
        <v>37</v>
      </c>
      <c r="D29" s="47">
        <v>0</v>
      </c>
      <c r="E29" s="47">
        <v>8.6999999999999993</v>
      </c>
      <c r="F29" s="47">
        <v>33</v>
      </c>
      <c r="G29" s="47">
        <v>44</v>
      </c>
      <c r="H29" s="47">
        <v>74.3</v>
      </c>
      <c r="I29" s="47"/>
      <c r="L29" s="134">
        <f t="shared" ca="1" si="0"/>
        <v>3</v>
      </c>
      <c r="M29" s="154" t="s">
        <v>68</v>
      </c>
      <c r="N29" s="155">
        <f t="shared" ca="1" si="1"/>
        <v>128.30000000000001</v>
      </c>
      <c r="O29" s="155">
        <f t="shared" ca="1" si="1"/>
        <v>164.7</v>
      </c>
      <c r="P29" s="155">
        <f t="shared" ca="1" si="1"/>
        <v>168.2</v>
      </c>
      <c r="Q29" s="155">
        <f t="shared" ca="1" si="1"/>
        <v>178</v>
      </c>
      <c r="R29" s="155">
        <f t="shared" ca="1" si="1"/>
        <v>194.29999999999998</v>
      </c>
    </row>
    <row r="30" spans="2:19" ht="14.25" customHeight="1" x14ac:dyDescent="0.35">
      <c r="B30" s="12"/>
      <c r="C30" s="65" t="s">
        <v>68</v>
      </c>
      <c r="D30" s="47">
        <v>47</v>
      </c>
      <c r="E30" s="47">
        <v>65.599999999999994</v>
      </c>
      <c r="F30" s="47">
        <v>65.599999999999994</v>
      </c>
      <c r="G30" s="47">
        <v>68</v>
      </c>
      <c r="H30" s="47">
        <v>74.8</v>
      </c>
      <c r="L30" s="134">
        <f t="shared" ca="1" si="0"/>
        <v>4</v>
      </c>
      <c r="M30" s="154" t="s">
        <v>69</v>
      </c>
      <c r="N30" s="155">
        <f t="shared" ca="1" si="1"/>
        <v>9.5</v>
      </c>
      <c r="O30" s="155">
        <f t="shared" ca="1" si="1"/>
        <v>20.799999999999997</v>
      </c>
      <c r="P30" s="155">
        <f t="shared" ca="1" si="1"/>
        <v>20.399999999999999</v>
      </c>
      <c r="Q30" s="155">
        <f t="shared" ca="1" si="1"/>
        <v>17.399999999999999</v>
      </c>
      <c r="R30" s="155">
        <f t="shared" ca="1" si="1"/>
        <v>13.4</v>
      </c>
    </row>
    <row r="31" spans="2:19" ht="14.25" customHeight="1" x14ac:dyDescent="0.35">
      <c r="B31" s="12"/>
      <c r="C31" s="65" t="s">
        <v>69</v>
      </c>
      <c r="D31" s="116">
        <v>0.4</v>
      </c>
      <c r="E31" s="116">
        <v>0.4</v>
      </c>
      <c r="F31" s="116">
        <v>0.4</v>
      </c>
      <c r="G31" s="116">
        <v>0.4</v>
      </c>
      <c r="H31" s="116">
        <v>0.4</v>
      </c>
      <c r="L31" s="134">
        <f t="shared" ca="1" si="0"/>
        <v>5</v>
      </c>
      <c r="M31" s="154" t="s">
        <v>67</v>
      </c>
      <c r="N31" s="155">
        <f t="shared" ca="1" si="1"/>
        <v>7.4</v>
      </c>
      <c r="O31" s="156">
        <f t="shared" ca="1" si="1"/>
        <v>20.399999999999999</v>
      </c>
      <c r="P31" s="156">
        <f t="shared" ca="1" si="1"/>
        <v>29.700000000000003</v>
      </c>
      <c r="Q31" s="156">
        <f t="shared" ca="1" si="1"/>
        <v>35.6</v>
      </c>
      <c r="R31" s="156">
        <f t="shared" ca="1" si="1"/>
        <v>46.5</v>
      </c>
    </row>
    <row r="32" spans="2:19" ht="14.25" customHeight="1" x14ac:dyDescent="0.35">
      <c r="B32" s="12"/>
      <c r="C32" s="65" t="s">
        <v>67</v>
      </c>
      <c r="D32" s="47">
        <v>2</v>
      </c>
      <c r="E32" s="47">
        <v>4.0999999999999996</v>
      </c>
      <c r="F32" s="47">
        <v>4.9000000000000004</v>
      </c>
      <c r="G32" s="47">
        <v>5.3</v>
      </c>
      <c r="H32" s="47">
        <v>11.5</v>
      </c>
      <c r="L32" s="134">
        <f t="shared" ca="1" si="0"/>
        <v>2</v>
      </c>
      <c r="M32" s="154" t="s">
        <v>37</v>
      </c>
      <c r="N32" s="155">
        <f t="shared" ca="1" si="1"/>
        <v>0</v>
      </c>
      <c r="O32" s="155">
        <f t="shared" ca="1" si="1"/>
        <v>40.5</v>
      </c>
      <c r="P32" s="155">
        <f t="shared" ca="1" si="1"/>
        <v>103.7</v>
      </c>
      <c r="Q32" s="155">
        <f t="shared" ca="1" si="1"/>
        <v>153</v>
      </c>
      <c r="R32" s="155">
        <f t="shared" ca="1" si="1"/>
        <v>247.7</v>
      </c>
    </row>
    <row r="33" spans="2:19" ht="14.25" customHeight="1" x14ac:dyDescent="0.35">
      <c r="B33" s="12"/>
      <c r="C33" s="13" t="s">
        <v>23</v>
      </c>
      <c r="D33" s="84">
        <v>138.20000000000002</v>
      </c>
      <c r="E33" s="84">
        <v>174.8</v>
      </c>
      <c r="F33" s="84">
        <v>205.50000000000003</v>
      </c>
      <c r="G33" s="84">
        <v>227.00000000000003</v>
      </c>
      <c r="H33" s="84">
        <v>273</v>
      </c>
      <c r="I33" s="47"/>
      <c r="L33" s="134">
        <f t="shared" ca="1" si="0"/>
        <v>6</v>
      </c>
      <c r="M33" s="157" t="s">
        <v>23</v>
      </c>
      <c r="N33" s="158">
        <f t="shared" ca="1" si="1"/>
        <v>399.7</v>
      </c>
      <c r="O33" s="158">
        <f t="shared" ca="1" si="1"/>
        <v>539.29999999999995</v>
      </c>
      <c r="P33" s="158">
        <f t="shared" ca="1" si="1"/>
        <v>630.6</v>
      </c>
      <c r="Q33" s="158">
        <f t="shared" ca="1" si="1"/>
        <v>716.3</v>
      </c>
      <c r="R33" s="158">
        <f t="shared" ca="1" si="1"/>
        <v>846.29999999999984</v>
      </c>
    </row>
    <row r="34" spans="2:19" ht="14.25" customHeight="1" x14ac:dyDescent="0.35">
      <c r="B34" s="12"/>
      <c r="D34" s="138"/>
      <c r="E34" s="138"/>
      <c r="F34" s="138"/>
      <c r="G34" s="138"/>
      <c r="H34" s="138"/>
      <c r="I34" s="47"/>
      <c r="L34" s="134"/>
      <c r="M34" s="159"/>
      <c r="N34" s="155"/>
      <c r="O34" s="155"/>
      <c r="P34" s="155"/>
      <c r="Q34" s="155"/>
      <c r="R34" s="155"/>
    </row>
    <row r="35" spans="2:19" ht="14.25" customHeight="1" x14ac:dyDescent="0.35">
      <c r="B35" s="12"/>
      <c r="C35" s="1" t="s">
        <v>24</v>
      </c>
      <c r="D35" s="47">
        <v>66.599999999999994</v>
      </c>
      <c r="E35" s="47">
        <v>65.8</v>
      </c>
      <c r="F35" s="47">
        <v>68.099999999999994</v>
      </c>
      <c r="G35" s="47">
        <v>65.2</v>
      </c>
      <c r="H35" s="47">
        <v>64.5</v>
      </c>
      <c r="L35" s="134">
        <f t="shared" ref="L35:L41" ca="1" si="2">MATCH($M35,OFFSET($B$8,$M$25,1,17),0)-1</f>
        <v>12</v>
      </c>
      <c r="M35" s="159" t="s">
        <v>28</v>
      </c>
      <c r="N35" s="155">
        <f t="shared" ref="N35:R41" ca="1" si="3">OFFSET($B$8,$M$25+$L35,N$25)</f>
        <v>76.400000000000006</v>
      </c>
      <c r="O35" s="155">
        <f t="shared" ca="1" si="3"/>
        <v>78</v>
      </c>
      <c r="P35" s="155">
        <f t="shared" ca="1" si="3"/>
        <v>82.1</v>
      </c>
      <c r="Q35" s="155">
        <f t="shared" ca="1" si="3"/>
        <v>60.3</v>
      </c>
      <c r="R35" s="155">
        <f t="shared" ca="1" si="3"/>
        <v>60.099999999999994</v>
      </c>
    </row>
    <row r="36" spans="2:19" ht="14.25" customHeight="1" x14ac:dyDescent="0.35">
      <c r="B36" s="12"/>
      <c r="C36" s="1" t="s">
        <v>58</v>
      </c>
      <c r="D36" s="47">
        <v>41</v>
      </c>
      <c r="E36" s="47">
        <v>47.1</v>
      </c>
      <c r="F36" s="47">
        <v>48.3</v>
      </c>
      <c r="G36" s="47">
        <v>55</v>
      </c>
      <c r="H36" s="47">
        <v>63.9</v>
      </c>
      <c r="L36" s="134">
        <f t="shared" ca="1" si="2"/>
        <v>13</v>
      </c>
      <c r="M36" s="159" t="s">
        <v>72</v>
      </c>
      <c r="N36" s="155">
        <f t="shared" ca="1" si="3"/>
        <v>51.2</v>
      </c>
      <c r="O36" s="155">
        <f t="shared" ca="1" si="3"/>
        <v>36.200000000000003</v>
      </c>
      <c r="P36" s="155">
        <f t="shared" ca="1" si="3"/>
        <v>40.199999999999996</v>
      </c>
      <c r="Q36" s="155">
        <f t="shared" ca="1" si="3"/>
        <v>35.6</v>
      </c>
      <c r="R36" s="155">
        <f t="shared" ca="1" si="3"/>
        <v>35.700000000000003</v>
      </c>
    </row>
    <row r="37" spans="2:19" ht="14.25" customHeight="1" x14ac:dyDescent="0.35">
      <c r="B37" s="12"/>
      <c r="C37" s="1" t="s">
        <v>25</v>
      </c>
      <c r="D37" s="47">
        <v>0.6</v>
      </c>
      <c r="E37" s="47">
        <v>6.6</v>
      </c>
      <c r="F37" s="47">
        <v>14</v>
      </c>
      <c r="G37" s="47">
        <v>44</v>
      </c>
      <c r="H37" s="47">
        <v>64.5</v>
      </c>
      <c r="J37" s="1"/>
      <c r="L37" s="134">
        <f t="shared" ca="1" si="2"/>
        <v>8</v>
      </c>
      <c r="M37" s="159" t="s">
        <v>24</v>
      </c>
      <c r="N37" s="155">
        <f t="shared" ca="1" si="3"/>
        <v>219.5</v>
      </c>
      <c r="O37" s="155">
        <f t="shared" ca="1" si="3"/>
        <v>224.5</v>
      </c>
      <c r="P37" s="155">
        <f t="shared" ca="1" si="3"/>
        <v>230.89999999999998</v>
      </c>
      <c r="Q37" s="155">
        <f t="shared" ca="1" si="3"/>
        <v>231</v>
      </c>
      <c r="R37" s="155">
        <f t="shared" ca="1" si="3"/>
        <v>231.3</v>
      </c>
    </row>
    <row r="38" spans="2:19" ht="14.25" customHeight="1" x14ac:dyDescent="0.35">
      <c r="B38" s="12"/>
      <c r="C38" s="1" t="s">
        <v>26</v>
      </c>
      <c r="D38" s="47">
        <v>2</v>
      </c>
      <c r="E38" s="47">
        <v>7.3</v>
      </c>
      <c r="F38" s="47">
        <v>10.7</v>
      </c>
      <c r="G38" s="47">
        <v>14.4</v>
      </c>
      <c r="H38" s="47">
        <v>21.3</v>
      </c>
      <c r="J38" s="1"/>
      <c r="L38" s="134">
        <f t="shared" ca="1" si="2"/>
        <v>9</v>
      </c>
      <c r="M38" s="159" t="s">
        <v>58</v>
      </c>
      <c r="N38" s="155">
        <f t="shared" ca="1" si="3"/>
        <v>86.1</v>
      </c>
      <c r="O38" s="155">
        <f t="shared" ca="1" si="3"/>
        <v>128.69999999999999</v>
      </c>
      <c r="P38" s="155">
        <f t="shared" ca="1" si="3"/>
        <v>139.89999999999998</v>
      </c>
      <c r="Q38" s="155">
        <f t="shared" ca="1" si="3"/>
        <v>160</v>
      </c>
      <c r="R38" s="155">
        <f t="shared" ca="1" si="3"/>
        <v>197.1</v>
      </c>
    </row>
    <row r="39" spans="2:19" ht="14.25" customHeight="1" x14ac:dyDescent="0.35">
      <c r="B39" s="12"/>
      <c r="C39" s="1" t="s">
        <v>28</v>
      </c>
      <c r="D39" s="116">
        <v>53.3</v>
      </c>
      <c r="E39" s="116">
        <v>49.5</v>
      </c>
      <c r="F39" s="116">
        <v>51.4</v>
      </c>
      <c r="G39" s="116">
        <v>32.4</v>
      </c>
      <c r="H39" s="116">
        <v>32.4</v>
      </c>
      <c r="J39" s="1"/>
      <c r="L39" s="134">
        <f t="shared" ca="1" si="2"/>
        <v>10</v>
      </c>
      <c r="M39" s="159" t="s">
        <v>25</v>
      </c>
      <c r="N39" s="155">
        <f t="shared" ca="1" si="3"/>
        <v>10.199999999999999</v>
      </c>
      <c r="O39" s="155">
        <f t="shared" ca="1" si="3"/>
        <v>62.5</v>
      </c>
      <c r="P39" s="155">
        <f t="shared" ca="1" si="3"/>
        <v>127.19999999999999</v>
      </c>
      <c r="Q39" s="155">
        <f t="shared" ca="1" si="3"/>
        <v>186</v>
      </c>
      <c r="R39" s="155">
        <f t="shared" ca="1" si="3"/>
        <v>257.89999999999998</v>
      </c>
    </row>
    <row r="40" spans="2:19" ht="14.25" customHeight="1" x14ac:dyDescent="0.35">
      <c r="B40" s="12"/>
      <c r="C40" s="1" t="s">
        <v>72</v>
      </c>
      <c r="D40" s="47">
        <v>14.6</v>
      </c>
      <c r="E40" s="47">
        <v>15.2</v>
      </c>
      <c r="F40" s="47">
        <v>13.9</v>
      </c>
      <c r="G40" s="47">
        <v>13.4</v>
      </c>
      <c r="H40" s="47">
        <v>13.7</v>
      </c>
      <c r="J40" s="1"/>
      <c r="L40" s="134">
        <f t="shared" ca="1" si="2"/>
        <v>11</v>
      </c>
      <c r="M40" s="159" t="s">
        <v>26</v>
      </c>
      <c r="N40" s="155">
        <f t="shared" ca="1" si="3"/>
        <v>4.5999999999999996</v>
      </c>
      <c r="O40" s="155">
        <f t="shared" ca="1" si="3"/>
        <v>24.7</v>
      </c>
      <c r="P40" s="155">
        <f t="shared" ca="1" si="3"/>
        <v>32</v>
      </c>
      <c r="Q40" s="155">
        <f t="shared" ca="1" si="3"/>
        <v>46</v>
      </c>
      <c r="R40" s="155">
        <f t="shared" ca="1" si="3"/>
        <v>65.099999999999994</v>
      </c>
    </row>
    <row r="41" spans="2:19" ht="14.25" customHeight="1" x14ac:dyDescent="0.35">
      <c r="B41" s="12"/>
      <c r="C41" s="15" t="s">
        <v>31</v>
      </c>
      <c r="D41" s="132">
        <v>178.1</v>
      </c>
      <c r="E41" s="132">
        <v>191.5</v>
      </c>
      <c r="F41" s="132">
        <v>206.39999999999998</v>
      </c>
      <c r="G41" s="132">
        <v>224.4</v>
      </c>
      <c r="H41" s="132">
        <v>260.3</v>
      </c>
      <c r="J41" s="1"/>
      <c r="L41" s="134">
        <f t="shared" ca="1" si="2"/>
        <v>14</v>
      </c>
      <c r="M41" s="160" t="s">
        <v>31</v>
      </c>
      <c r="N41" s="161">
        <f t="shared" ca="1" si="3"/>
        <v>448.00000000000006</v>
      </c>
      <c r="O41" s="161">
        <f t="shared" ca="1" si="3"/>
        <v>554.6</v>
      </c>
      <c r="P41" s="161">
        <f t="shared" ca="1" si="3"/>
        <v>652.30000000000007</v>
      </c>
      <c r="Q41" s="161">
        <f t="shared" ca="1" si="3"/>
        <v>718.9</v>
      </c>
      <c r="R41" s="161">
        <f t="shared" ca="1" si="3"/>
        <v>847.2</v>
      </c>
    </row>
    <row r="42" spans="2:19" ht="14.25" customHeight="1" x14ac:dyDescent="0.35">
      <c r="B42" s="12"/>
      <c r="D42" s="138"/>
      <c r="E42" s="138"/>
      <c r="F42" s="138"/>
      <c r="G42" s="138"/>
      <c r="H42" s="138"/>
      <c r="J42" s="1"/>
      <c r="L42" s="134"/>
      <c r="M42" s="159"/>
      <c r="N42" s="155"/>
      <c r="O42" s="155"/>
      <c r="P42" s="155"/>
      <c r="Q42" s="155"/>
      <c r="R42" s="155"/>
    </row>
    <row r="43" spans="2:19" ht="14.25" customHeight="1" x14ac:dyDescent="0.35">
      <c r="B43" s="19"/>
      <c r="C43" s="82" t="s">
        <v>73</v>
      </c>
      <c r="D43" s="133">
        <v>39.899999999999977</v>
      </c>
      <c r="E43" s="133">
        <v>16.600000000000001</v>
      </c>
      <c r="F43" s="133">
        <v>0.7</v>
      </c>
      <c r="G43" s="133">
        <v>-4</v>
      </c>
      <c r="H43" s="133">
        <v>-12.8</v>
      </c>
      <c r="I43" s="81"/>
      <c r="J43" s="1"/>
      <c r="L43" s="134">
        <f ca="1">MATCH($M43,OFFSET($B$8,$M$25,1,17),0)-1</f>
        <v>16</v>
      </c>
      <c r="M43" s="162" t="s">
        <v>73</v>
      </c>
      <c r="N43" s="163">
        <f ca="1">OFFSET($B$8,$M$25+$L43,N$25)</f>
        <v>48.299999999999983</v>
      </c>
      <c r="O43" s="163">
        <f ca="1">OFFSET($B$8,$M$25+$L43,O$25)</f>
        <v>14.499999999999996</v>
      </c>
      <c r="P43" s="163">
        <f ca="1">OFFSET($B$8,$M$25+$L43,P$25)</f>
        <v>20.900000000000006</v>
      </c>
      <c r="Q43" s="163">
        <f ca="1">OFFSET($B$8,$M$25+$L43,Q$25)</f>
        <v>3</v>
      </c>
      <c r="R43" s="163">
        <f ca="1">OFFSET($B$8,$M$25+$L43,R$25)</f>
        <v>0.5000000000000222</v>
      </c>
    </row>
    <row r="44" spans="2:19" ht="14.1" customHeight="1" x14ac:dyDescent="0.35">
      <c r="B44" s="12"/>
      <c r="D44" s="149" t="s">
        <v>104</v>
      </c>
      <c r="E44" s="1" t="s">
        <v>22</v>
      </c>
      <c r="F44" s="1" t="s">
        <v>22</v>
      </c>
      <c r="J44" s="1"/>
      <c r="P44" s="80"/>
      <c r="Q44" s="80"/>
      <c r="R44" s="80"/>
      <c r="S44" s="80"/>
    </row>
    <row r="45" spans="2:19" ht="14.25" customHeight="1" x14ac:dyDescent="0.35">
      <c r="B45" s="12"/>
      <c r="C45" s="11"/>
      <c r="D45" s="11">
        <v>2022</v>
      </c>
      <c r="E45" s="11">
        <v>2030</v>
      </c>
      <c r="F45" s="79">
        <v>2035</v>
      </c>
      <c r="G45" s="79">
        <v>2040</v>
      </c>
      <c r="H45" s="79">
        <v>2050</v>
      </c>
      <c r="J45" s="1"/>
      <c r="P45" s="80"/>
      <c r="Q45" s="80"/>
      <c r="R45" s="80"/>
      <c r="S45" s="80"/>
    </row>
    <row r="46" spans="2:19" ht="14.25" customHeight="1" x14ac:dyDescent="0.35">
      <c r="B46" s="12" t="s">
        <v>75</v>
      </c>
      <c r="C46" s="65" t="s">
        <v>66</v>
      </c>
      <c r="D46" s="47">
        <v>49</v>
      </c>
      <c r="E46" s="47">
        <v>54.3</v>
      </c>
      <c r="F46" s="47">
        <v>54.1</v>
      </c>
      <c r="G46" s="47">
        <v>58.2</v>
      </c>
      <c r="H46" s="47">
        <v>60.7</v>
      </c>
      <c r="P46" s="80"/>
      <c r="Q46" s="80"/>
      <c r="R46" s="80"/>
      <c r="S46" s="80"/>
    </row>
    <row r="47" spans="2:19" ht="14.25" customHeight="1" x14ac:dyDescent="0.35">
      <c r="B47" s="12"/>
      <c r="C47" s="65" t="s">
        <v>38</v>
      </c>
      <c r="D47" s="47">
        <v>0.2</v>
      </c>
      <c r="E47" s="47">
        <v>2.4</v>
      </c>
      <c r="F47" s="47">
        <v>5</v>
      </c>
      <c r="G47" s="47">
        <v>7.4</v>
      </c>
      <c r="H47" s="47">
        <v>10.199999999999999</v>
      </c>
      <c r="I47" s="47"/>
      <c r="L47" s="47"/>
      <c r="M47" s="47"/>
      <c r="N47" s="47"/>
      <c r="P47" s="80"/>
      <c r="Q47" s="80"/>
      <c r="R47" s="80"/>
      <c r="S47" s="80"/>
    </row>
    <row r="48" spans="2:19" ht="14.25" customHeight="1" x14ac:dyDescent="0.35">
      <c r="B48" s="12"/>
      <c r="C48" s="65" t="s">
        <v>37</v>
      </c>
      <c r="D48" s="47">
        <v>0</v>
      </c>
      <c r="E48" s="47">
        <v>14.2</v>
      </c>
      <c r="F48" s="47">
        <v>22</v>
      </c>
      <c r="G48" s="47">
        <v>40</v>
      </c>
      <c r="H48" s="47">
        <v>63.4</v>
      </c>
      <c r="I48" s="47"/>
      <c r="L48" s="47"/>
      <c r="M48" s="47"/>
      <c r="N48" s="47"/>
      <c r="P48" s="80"/>
      <c r="Q48" s="80"/>
      <c r="R48" s="80"/>
      <c r="S48" s="80"/>
    </row>
    <row r="49" spans="2:19" ht="14.25" customHeight="1" x14ac:dyDescent="0.35">
      <c r="B49" s="12"/>
      <c r="C49" s="65" t="s">
        <v>68</v>
      </c>
      <c r="D49" s="116">
        <v>34</v>
      </c>
      <c r="E49" s="116">
        <v>44.7</v>
      </c>
      <c r="F49" s="116">
        <v>45</v>
      </c>
      <c r="G49" s="116">
        <v>50.4</v>
      </c>
      <c r="H49" s="116">
        <v>57.4</v>
      </c>
      <c r="P49" s="80"/>
      <c r="Q49" s="80"/>
      <c r="R49" s="80"/>
      <c r="S49" s="80"/>
    </row>
    <row r="50" spans="2:19" ht="14.25" customHeight="1" x14ac:dyDescent="0.35">
      <c r="B50" s="12"/>
      <c r="C50" s="65" t="s">
        <v>69</v>
      </c>
      <c r="D50" s="116">
        <v>0</v>
      </c>
      <c r="E50" s="116">
        <v>0</v>
      </c>
      <c r="F50" s="116">
        <v>0</v>
      </c>
      <c r="G50" s="116">
        <v>0</v>
      </c>
      <c r="H50" s="116">
        <v>0</v>
      </c>
      <c r="P50" s="80"/>
      <c r="Q50" s="80"/>
      <c r="R50" s="80"/>
      <c r="S50" s="80"/>
    </row>
    <row r="51" spans="2:19" ht="14.25" customHeight="1" x14ac:dyDescent="0.35">
      <c r="B51" s="12"/>
      <c r="C51" s="65" t="s">
        <v>67</v>
      </c>
      <c r="D51" s="47">
        <v>2</v>
      </c>
      <c r="E51" s="47">
        <v>4.4000000000000004</v>
      </c>
      <c r="F51" s="47">
        <v>4.4000000000000004</v>
      </c>
      <c r="G51" s="47">
        <v>4.4000000000000004</v>
      </c>
      <c r="H51" s="47">
        <v>4.0999999999999996</v>
      </c>
      <c r="P51" s="80"/>
      <c r="Q51" s="80"/>
      <c r="R51" s="80"/>
      <c r="S51" s="80"/>
    </row>
    <row r="52" spans="2:19" ht="14.25" customHeight="1" x14ac:dyDescent="0.35">
      <c r="B52" s="12"/>
      <c r="C52" s="13" t="s">
        <v>23</v>
      </c>
      <c r="D52" s="84">
        <v>85.2</v>
      </c>
      <c r="E52" s="84">
        <v>120</v>
      </c>
      <c r="F52" s="84">
        <v>130.5</v>
      </c>
      <c r="G52" s="84">
        <v>160.4</v>
      </c>
      <c r="H52" s="84">
        <v>195.8</v>
      </c>
      <c r="I52" s="47"/>
      <c r="L52" s="47"/>
      <c r="P52" s="80"/>
      <c r="Q52" s="80"/>
      <c r="R52" s="80"/>
      <c r="S52" s="80"/>
    </row>
    <row r="53" spans="2:19" ht="14.25" customHeight="1" x14ac:dyDescent="0.35">
      <c r="B53" s="12"/>
      <c r="D53" s="138"/>
      <c r="E53" s="138"/>
      <c r="F53" s="138"/>
      <c r="G53" s="138"/>
      <c r="H53" s="138"/>
      <c r="I53" s="47"/>
      <c r="P53" s="80"/>
      <c r="Q53" s="80"/>
      <c r="R53" s="80"/>
      <c r="S53" s="80"/>
    </row>
    <row r="54" spans="2:19" ht="14.25" customHeight="1" x14ac:dyDescent="0.35">
      <c r="B54" s="12"/>
      <c r="C54" s="1" t="s">
        <v>24</v>
      </c>
      <c r="D54" s="47">
        <v>13.9</v>
      </c>
      <c r="E54" s="47">
        <v>13.7</v>
      </c>
      <c r="F54" s="47">
        <v>13.8</v>
      </c>
      <c r="G54" s="47">
        <v>14</v>
      </c>
      <c r="H54" s="47">
        <v>11.8</v>
      </c>
      <c r="P54" s="80"/>
      <c r="Q54" s="80"/>
      <c r="R54" s="80"/>
      <c r="S54" s="80"/>
    </row>
    <row r="55" spans="2:19" ht="14.25" customHeight="1" x14ac:dyDescent="0.35">
      <c r="B55" s="12"/>
      <c r="C55" s="1" t="s">
        <v>58</v>
      </c>
      <c r="D55" s="47">
        <v>15.5</v>
      </c>
      <c r="E55" s="47">
        <v>44.8</v>
      </c>
      <c r="F55" s="47">
        <v>53</v>
      </c>
      <c r="G55" s="47">
        <v>65</v>
      </c>
      <c r="H55" s="47">
        <v>91</v>
      </c>
      <c r="P55" s="80"/>
      <c r="Q55" s="80"/>
      <c r="R55" s="80"/>
      <c r="S55" s="80"/>
    </row>
    <row r="56" spans="2:19" ht="14.25" customHeight="1" x14ac:dyDescent="0.35">
      <c r="B56" s="12"/>
      <c r="C56" s="1" t="s">
        <v>25</v>
      </c>
      <c r="D56" s="47">
        <v>0</v>
      </c>
      <c r="E56" s="47">
        <v>14</v>
      </c>
      <c r="F56" s="47">
        <v>17.600000000000001</v>
      </c>
      <c r="G56" s="47">
        <v>27</v>
      </c>
      <c r="H56" s="47">
        <v>38.700000000000003</v>
      </c>
      <c r="P56" s="80"/>
      <c r="Q56" s="80"/>
      <c r="R56" s="80"/>
      <c r="S56" s="80"/>
    </row>
    <row r="57" spans="2:19" ht="14.25" customHeight="1" x14ac:dyDescent="0.35">
      <c r="B57" s="12"/>
      <c r="C57" s="1" t="s">
        <v>26</v>
      </c>
      <c r="D57" s="47">
        <v>0.3</v>
      </c>
      <c r="E57" s="47">
        <v>3.6</v>
      </c>
      <c r="F57" s="47">
        <v>5.4</v>
      </c>
      <c r="G57" s="47">
        <v>12.7</v>
      </c>
      <c r="H57" s="47">
        <v>16.399999999999999</v>
      </c>
      <c r="P57" s="80"/>
      <c r="Q57" s="80"/>
      <c r="R57" s="80"/>
      <c r="S57" s="80"/>
    </row>
    <row r="58" spans="2:19" ht="14.25" customHeight="1" x14ac:dyDescent="0.35">
      <c r="B58" s="12"/>
      <c r="C58" s="1" t="s">
        <v>28</v>
      </c>
      <c r="D58" s="116">
        <v>23.1</v>
      </c>
      <c r="E58" s="116">
        <v>28.5</v>
      </c>
      <c r="F58" s="116">
        <v>30.7</v>
      </c>
      <c r="G58" s="116">
        <v>28.4</v>
      </c>
      <c r="H58" s="116">
        <v>27.7</v>
      </c>
      <c r="P58" s="80"/>
      <c r="Q58" s="80"/>
      <c r="R58" s="80"/>
      <c r="S58" s="80"/>
    </row>
    <row r="59" spans="2:19" ht="14.25" customHeight="1" x14ac:dyDescent="0.35">
      <c r="B59" s="12"/>
      <c r="C59" s="1" t="s">
        <v>72</v>
      </c>
      <c r="D59" s="47">
        <v>20.6</v>
      </c>
      <c r="E59" s="47">
        <v>8.5</v>
      </c>
      <c r="F59" s="47">
        <v>12.7</v>
      </c>
      <c r="G59" s="47">
        <v>11.3</v>
      </c>
      <c r="H59" s="47">
        <v>11.6</v>
      </c>
      <c r="P59" s="80"/>
      <c r="Q59" s="80"/>
      <c r="R59" s="80"/>
      <c r="S59" s="80"/>
    </row>
    <row r="60" spans="2:19" ht="14.25" customHeight="1" x14ac:dyDescent="0.35">
      <c r="B60" s="12"/>
      <c r="C60" s="15" t="s">
        <v>31</v>
      </c>
      <c r="D60" s="132">
        <v>73.400000000000006</v>
      </c>
      <c r="E60" s="132">
        <v>113.1</v>
      </c>
      <c r="F60" s="132">
        <v>133.20000000000002</v>
      </c>
      <c r="G60" s="132">
        <v>158.4</v>
      </c>
      <c r="H60" s="132">
        <v>197.2</v>
      </c>
      <c r="P60" s="80"/>
      <c r="Q60" s="80"/>
      <c r="R60" s="80"/>
      <c r="S60" s="80"/>
    </row>
    <row r="61" spans="2:19" ht="14.25" customHeight="1" x14ac:dyDescent="0.35">
      <c r="B61" s="12"/>
      <c r="D61" s="47"/>
      <c r="E61" s="47"/>
      <c r="F61" s="47"/>
      <c r="G61" s="138"/>
      <c r="H61" s="47"/>
      <c r="P61" s="80"/>
      <c r="Q61" s="80"/>
      <c r="R61" s="80"/>
      <c r="S61" s="80"/>
    </row>
    <row r="62" spans="2:19" ht="14.25" customHeight="1" x14ac:dyDescent="0.35">
      <c r="B62" s="19"/>
      <c r="C62" s="82" t="s">
        <v>73</v>
      </c>
      <c r="D62" s="133">
        <v>-11.799999999999997</v>
      </c>
      <c r="E62" s="133">
        <v>-6.9</v>
      </c>
      <c r="F62" s="133">
        <v>2.2999999999999998</v>
      </c>
      <c r="G62" s="133">
        <v>-2.8</v>
      </c>
      <c r="H62" s="133">
        <v>1.3</v>
      </c>
      <c r="I62" s="81"/>
      <c r="P62" s="80"/>
      <c r="Q62" s="80"/>
      <c r="R62" s="80"/>
      <c r="S62" s="80"/>
    </row>
    <row r="63" spans="2:19" ht="14.25" customHeight="1" x14ac:dyDescent="0.3">
      <c r="D63" s="149" t="s">
        <v>104</v>
      </c>
      <c r="E63" s="1" t="s">
        <v>22</v>
      </c>
      <c r="F63" s="1" t="s">
        <v>22</v>
      </c>
      <c r="P63" s="80"/>
      <c r="Q63" s="80"/>
      <c r="R63" s="80"/>
      <c r="S63" s="80"/>
    </row>
    <row r="64" spans="2:19" ht="14.25" customHeight="1" x14ac:dyDescent="0.35">
      <c r="B64" s="12"/>
      <c r="C64" s="11"/>
      <c r="D64" s="11">
        <v>2022</v>
      </c>
      <c r="E64" s="11">
        <v>2030</v>
      </c>
      <c r="F64" s="79">
        <v>2035</v>
      </c>
      <c r="G64" s="79">
        <v>2040</v>
      </c>
      <c r="H64" s="79">
        <v>2050</v>
      </c>
      <c r="P64" s="80"/>
      <c r="Q64" s="80"/>
      <c r="R64" s="80"/>
      <c r="S64" s="80"/>
    </row>
    <row r="65" spans="2:19" ht="14.25" customHeight="1" x14ac:dyDescent="0.35">
      <c r="B65" s="12" t="s">
        <v>39</v>
      </c>
      <c r="C65" s="131" t="s">
        <v>66</v>
      </c>
      <c r="D65" s="47">
        <v>33</v>
      </c>
      <c r="E65" s="47">
        <v>43.9</v>
      </c>
      <c r="F65" s="47">
        <v>45.4</v>
      </c>
      <c r="G65" s="47">
        <v>47.4</v>
      </c>
      <c r="H65" s="47">
        <v>50.8</v>
      </c>
      <c r="P65" s="80"/>
      <c r="Q65" s="80"/>
      <c r="R65" s="80"/>
      <c r="S65" s="80"/>
    </row>
    <row r="66" spans="2:19" ht="14.25" customHeight="1" x14ac:dyDescent="0.35">
      <c r="B66" s="12"/>
      <c r="C66" s="65" t="s">
        <v>38</v>
      </c>
      <c r="D66" s="47">
        <v>1</v>
      </c>
      <c r="E66" s="47">
        <v>4.2</v>
      </c>
      <c r="F66" s="47">
        <v>7.5</v>
      </c>
      <c r="G66" s="47">
        <v>13.2</v>
      </c>
      <c r="H66" s="47">
        <v>12.4</v>
      </c>
      <c r="I66" s="47"/>
      <c r="L66" s="47"/>
      <c r="M66" s="47"/>
      <c r="N66" s="47"/>
      <c r="P66" s="80"/>
      <c r="Q66" s="80"/>
      <c r="R66" s="80"/>
      <c r="S66" s="80"/>
    </row>
    <row r="67" spans="2:19" ht="14.25" customHeight="1" x14ac:dyDescent="0.35">
      <c r="B67" s="12"/>
      <c r="C67" s="65" t="s">
        <v>37</v>
      </c>
      <c r="D67" s="116">
        <v>0</v>
      </c>
      <c r="E67" s="116">
        <v>12.6</v>
      </c>
      <c r="F67" s="116">
        <v>36.700000000000003</v>
      </c>
      <c r="G67" s="116">
        <v>48</v>
      </c>
      <c r="H67" s="116">
        <v>82</v>
      </c>
      <c r="I67" s="47"/>
      <c r="L67" s="47"/>
      <c r="M67" s="47"/>
      <c r="N67" s="47"/>
      <c r="P67" s="80"/>
      <c r="Q67" s="80"/>
      <c r="R67" s="80"/>
      <c r="S67" s="80"/>
    </row>
    <row r="68" spans="2:19" ht="14.25" customHeight="1" x14ac:dyDescent="0.35">
      <c r="B68" s="12"/>
      <c r="C68" s="131" t="s">
        <v>68</v>
      </c>
      <c r="D68" s="116">
        <v>0</v>
      </c>
      <c r="E68" s="116">
        <v>0</v>
      </c>
      <c r="F68" s="116">
        <v>0</v>
      </c>
      <c r="G68" s="116">
        <v>0</v>
      </c>
      <c r="H68" s="116">
        <v>0</v>
      </c>
      <c r="P68" s="80"/>
      <c r="Q68" s="80"/>
      <c r="R68" s="80"/>
      <c r="S68" s="80"/>
    </row>
    <row r="69" spans="2:19" ht="14.25" customHeight="1" x14ac:dyDescent="0.35">
      <c r="B69" s="12"/>
      <c r="C69" s="65" t="s">
        <v>69</v>
      </c>
      <c r="D69" s="116">
        <v>0</v>
      </c>
      <c r="E69" s="116">
        <v>0</v>
      </c>
      <c r="F69" s="116">
        <v>0</v>
      </c>
      <c r="G69" s="116">
        <v>0</v>
      </c>
      <c r="H69" s="116">
        <v>0</v>
      </c>
      <c r="P69" s="80"/>
      <c r="Q69" s="80"/>
      <c r="R69" s="80"/>
      <c r="S69" s="80"/>
    </row>
    <row r="70" spans="2:19" ht="14.25" customHeight="1" x14ac:dyDescent="0.35">
      <c r="B70" s="12"/>
      <c r="C70" s="65" t="s">
        <v>67</v>
      </c>
      <c r="D70" s="47">
        <v>2</v>
      </c>
      <c r="E70" s="47">
        <v>5.9</v>
      </c>
      <c r="F70" s="47">
        <v>9.9</v>
      </c>
      <c r="G70" s="47">
        <v>10.9</v>
      </c>
      <c r="H70" s="47">
        <v>11.9</v>
      </c>
      <c r="P70" s="80"/>
      <c r="Q70" s="80"/>
      <c r="R70" s="80"/>
      <c r="S70" s="80"/>
    </row>
    <row r="71" spans="2:19" ht="14.25" customHeight="1" x14ac:dyDescent="0.35">
      <c r="B71" s="12"/>
      <c r="C71" s="13" t="s">
        <v>23</v>
      </c>
      <c r="D71" s="84">
        <v>36</v>
      </c>
      <c r="E71" s="84">
        <v>66.600000000000009</v>
      </c>
      <c r="F71" s="84">
        <v>99.5</v>
      </c>
      <c r="G71" s="84">
        <v>119.5</v>
      </c>
      <c r="H71" s="84">
        <v>157.1</v>
      </c>
      <c r="I71" s="47"/>
      <c r="L71" s="47"/>
      <c r="P71" s="80"/>
      <c r="Q71" s="80"/>
      <c r="R71" s="80"/>
      <c r="S71" s="80"/>
    </row>
    <row r="72" spans="2:19" ht="14.25" customHeight="1" x14ac:dyDescent="0.35">
      <c r="B72" s="12"/>
      <c r="D72" s="138"/>
      <c r="E72" s="138"/>
      <c r="F72" s="138"/>
      <c r="G72" s="138"/>
      <c r="H72" s="138"/>
      <c r="I72" s="47"/>
      <c r="P72" s="80"/>
      <c r="Q72" s="80"/>
      <c r="R72" s="80"/>
      <c r="S72" s="80"/>
    </row>
    <row r="73" spans="2:19" ht="14.25" customHeight="1" x14ac:dyDescent="0.35">
      <c r="B73" s="12"/>
      <c r="C73" s="1" t="s">
        <v>24</v>
      </c>
      <c r="D73" s="116" t="s">
        <v>82</v>
      </c>
      <c r="E73" s="116" t="s">
        <v>82</v>
      </c>
      <c r="F73" s="116" t="s">
        <v>82</v>
      </c>
      <c r="G73" s="116" t="s">
        <v>82</v>
      </c>
      <c r="H73" s="116" t="s">
        <v>82</v>
      </c>
      <c r="P73" s="80"/>
      <c r="Q73" s="80"/>
      <c r="R73" s="80"/>
      <c r="S73" s="80"/>
    </row>
    <row r="74" spans="2:19" ht="14.25" customHeight="1" x14ac:dyDescent="0.35">
      <c r="B74" s="12"/>
      <c r="C74" s="1" t="s">
        <v>58</v>
      </c>
      <c r="D74" s="47">
        <v>12.6</v>
      </c>
      <c r="E74" s="47">
        <v>17.8</v>
      </c>
      <c r="F74" s="47">
        <v>18.600000000000001</v>
      </c>
      <c r="G74" s="47">
        <v>17.399999999999999</v>
      </c>
      <c r="H74" s="47">
        <v>19.2</v>
      </c>
      <c r="P74" s="80"/>
      <c r="Q74" s="80"/>
      <c r="R74" s="80"/>
      <c r="S74" s="80"/>
    </row>
    <row r="75" spans="2:19" ht="14.25" customHeight="1" x14ac:dyDescent="0.35">
      <c r="B75" s="12"/>
      <c r="C75" s="1" t="s">
        <v>25</v>
      </c>
      <c r="D75" s="116">
        <v>9.6</v>
      </c>
      <c r="E75" s="116">
        <v>34.9</v>
      </c>
      <c r="F75" s="116">
        <v>70.599999999999994</v>
      </c>
      <c r="G75" s="116">
        <v>81.2</v>
      </c>
      <c r="H75" s="116">
        <v>114.7</v>
      </c>
      <c r="P75" s="80"/>
      <c r="Q75" s="80"/>
      <c r="R75" s="80"/>
      <c r="S75" s="80"/>
    </row>
    <row r="76" spans="2:19" ht="14.25" customHeight="1" x14ac:dyDescent="0.35">
      <c r="B76" s="12"/>
      <c r="C76" s="1" t="s">
        <v>26</v>
      </c>
      <c r="D76" s="47">
        <v>2</v>
      </c>
      <c r="E76" s="47">
        <v>10.3</v>
      </c>
      <c r="F76" s="47">
        <v>10.9</v>
      </c>
      <c r="G76" s="47">
        <v>12.4</v>
      </c>
      <c r="H76" s="47">
        <v>19.399999999999999</v>
      </c>
      <c r="P76" s="80"/>
      <c r="Q76" s="80"/>
      <c r="R76" s="80"/>
      <c r="S76" s="80"/>
    </row>
    <row r="77" spans="2:19" ht="14.25" customHeight="1" x14ac:dyDescent="0.35">
      <c r="B77" s="12"/>
      <c r="C77" s="1" t="s">
        <v>28</v>
      </c>
      <c r="D77" s="116">
        <v>0</v>
      </c>
      <c r="E77" s="116">
        <v>0</v>
      </c>
      <c r="F77" s="116">
        <v>0</v>
      </c>
      <c r="G77" s="116">
        <v>0</v>
      </c>
      <c r="H77" s="116">
        <v>0</v>
      </c>
      <c r="P77" s="80"/>
      <c r="Q77" s="80"/>
      <c r="R77" s="80"/>
      <c r="S77" s="80"/>
    </row>
    <row r="78" spans="2:19" ht="14.25" customHeight="1" x14ac:dyDescent="0.35">
      <c r="B78" s="12"/>
      <c r="C78" s="1" t="s">
        <v>72</v>
      </c>
      <c r="D78" s="47">
        <v>15</v>
      </c>
      <c r="E78" s="47">
        <v>11.5</v>
      </c>
      <c r="F78" s="47">
        <v>12.6</v>
      </c>
      <c r="G78" s="47">
        <v>10.4</v>
      </c>
      <c r="H78" s="47">
        <v>9.4</v>
      </c>
      <c r="P78" s="80"/>
      <c r="Q78" s="80"/>
      <c r="R78" s="80"/>
      <c r="S78" s="80"/>
    </row>
    <row r="79" spans="2:19" ht="14.25" customHeight="1" x14ac:dyDescent="0.35">
      <c r="B79" s="12"/>
      <c r="C79" s="15" t="s">
        <v>31</v>
      </c>
      <c r="D79" s="132">
        <v>39.200000000000003</v>
      </c>
      <c r="E79" s="132">
        <v>74.5</v>
      </c>
      <c r="F79" s="132">
        <v>112.69999999999999</v>
      </c>
      <c r="G79" s="132">
        <v>121.4</v>
      </c>
      <c r="H79" s="132">
        <v>162.70000000000002</v>
      </c>
      <c r="P79" s="80"/>
      <c r="Q79" s="80"/>
      <c r="R79" s="80"/>
      <c r="S79" s="80"/>
    </row>
    <row r="80" spans="2:19" ht="14.25" customHeight="1" x14ac:dyDescent="0.35">
      <c r="B80" s="12"/>
      <c r="D80" s="138"/>
      <c r="E80" s="138"/>
      <c r="F80" s="138"/>
      <c r="G80" s="138"/>
      <c r="H80" s="138"/>
      <c r="P80" s="80"/>
      <c r="Q80" s="80"/>
      <c r="R80" s="80"/>
      <c r="S80" s="80"/>
    </row>
    <row r="81" spans="2:19" ht="14.25" customHeight="1" x14ac:dyDescent="0.35">
      <c r="B81" s="19"/>
      <c r="C81" s="82" t="s">
        <v>73</v>
      </c>
      <c r="D81" s="133">
        <v>3.2000000000000028</v>
      </c>
      <c r="E81" s="133">
        <v>7.7</v>
      </c>
      <c r="F81" s="133">
        <v>13</v>
      </c>
      <c r="G81" s="133">
        <v>0.5</v>
      </c>
      <c r="H81" s="133">
        <v>5.4</v>
      </c>
      <c r="I81" s="81"/>
      <c r="P81" s="80"/>
      <c r="Q81" s="80"/>
      <c r="R81" s="80"/>
      <c r="S81" s="80"/>
    </row>
    <row r="82" spans="2:19" ht="14.25" customHeight="1" x14ac:dyDescent="0.3">
      <c r="D82" s="149" t="s">
        <v>104</v>
      </c>
      <c r="E82" s="1" t="s">
        <v>22</v>
      </c>
      <c r="F82" s="1" t="s">
        <v>22</v>
      </c>
      <c r="P82" s="80"/>
      <c r="Q82" s="80"/>
      <c r="R82" s="80"/>
      <c r="S82" s="80"/>
    </row>
    <row r="83" spans="2:19" ht="14.25" customHeight="1" x14ac:dyDescent="0.3">
      <c r="C83" s="11"/>
      <c r="D83" s="11">
        <v>2022</v>
      </c>
      <c r="E83" s="11">
        <v>2030</v>
      </c>
      <c r="F83" s="79">
        <v>2035</v>
      </c>
      <c r="G83" s="79">
        <v>2040</v>
      </c>
      <c r="H83" s="79">
        <v>2050</v>
      </c>
      <c r="N83" s="1" t="s">
        <v>19</v>
      </c>
      <c r="P83" s="80"/>
      <c r="Q83" s="80"/>
      <c r="R83" s="80"/>
      <c r="S83" s="80"/>
    </row>
    <row r="84" spans="2:19" ht="14.25" customHeight="1" x14ac:dyDescent="0.35">
      <c r="B84" s="12" t="s">
        <v>76</v>
      </c>
      <c r="C84" s="65" t="s">
        <v>66</v>
      </c>
      <c r="D84" s="47">
        <v>249.2</v>
      </c>
      <c r="E84" s="47">
        <v>264.7</v>
      </c>
      <c r="F84" s="47">
        <v>264.2</v>
      </c>
      <c r="G84" s="47">
        <v>263.7</v>
      </c>
      <c r="H84" s="47">
        <v>269.8</v>
      </c>
      <c r="I84" s="47"/>
      <c r="L84" s="47"/>
      <c r="P84" s="80"/>
      <c r="Q84" s="80"/>
      <c r="R84" s="80"/>
      <c r="S84" s="80"/>
    </row>
    <row r="85" spans="2:19" ht="14.25" customHeight="1" x14ac:dyDescent="0.35">
      <c r="B85" s="12"/>
      <c r="C85" s="65" t="s">
        <v>38</v>
      </c>
      <c r="D85" s="47">
        <v>5.3</v>
      </c>
      <c r="E85" s="47">
        <v>28.2</v>
      </c>
      <c r="F85" s="47">
        <v>44.4</v>
      </c>
      <c r="G85" s="47">
        <v>68.599999999999994</v>
      </c>
      <c r="H85" s="47">
        <v>74.599999999999994</v>
      </c>
      <c r="I85" s="47"/>
      <c r="L85" s="47"/>
      <c r="M85" s="47"/>
      <c r="N85" s="47"/>
      <c r="P85" s="80"/>
      <c r="Q85" s="80"/>
      <c r="R85" s="80"/>
      <c r="S85" s="80"/>
    </row>
    <row r="86" spans="2:19" ht="14.25" customHeight="1" x14ac:dyDescent="0.35">
      <c r="B86" s="12"/>
      <c r="C86" s="65" t="s">
        <v>37</v>
      </c>
      <c r="D86" s="47">
        <v>0</v>
      </c>
      <c r="E86" s="47">
        <v>40.5</v>
      </c>
      <c r="F86" s="47">
        <v>103.7</v>
      </c>
      <c r="G86" s="47">
        <v>153</v>
      </c>
      <c r="H86" s="47">
        <v>247.7</v>
      </c>
      <c r="I86" s="47"/>
      <c r="L86" s="47"/>
      <c r="M86" s="47"/>
      <c r="N86" s="47"/>
      <c r="P86" s="80"/>
      <c r="Q86" s="80"/>
      <c r="R86" s="80"/>
      <c r="S86" s="80"/>
    </row>
    <row r="87" spans="2:19" ht="14.25" customHeight="1" x14ac:dyDescent="0.35">
      <c r="B87" s="12"/>
      <c r="C87" s="65" t="s">
        <v>68</v>
      </c>
      <c r="D87" s="47">
        <v>128.30000000000001</v>
      </c>
      <c r="E87" s="47">
        <v>164.7</v>
      </c>
      <c r="F87" s="47">
        <v>168.2</v>
      </c>
      <c r="G87" s="47">
        <v>178</v>
      </c>
      <c r="H87" s="47">
        <v>194.29999999999998</v>
      </c>
      <c r="P87" s="80"/>
      <c r="Q87" s="80"/>
      <c r="R87" s="80"/>
      <c r="S87" s="80"/>
    </row>
    <row r="88" spans="2:19" ht="14.25" customHeight="1" x14ac:dyDescent="0.35">
      <c r="B88" s="12"/>
      <c r="C88" s="65" t="s">
        <v>69</v>
      </c>
      <c r="D88" s="47">
        <v>9.5</v>
      </c>
      <c r="E88" s="47">
        <v>20.799999999999997</v>
      </c>
      <c r="F88" s="47">
        <v>20.399999999999999</v>
      </c>
      <c r="G88" s="47">
        <v>17.399999999999999</v>
      </c>
      <c r="H88" s="47">
        <v>13.4</v>
      </c>
      <c r="P88" s="80"/>
      <c r="Q88" s="80"/>
      <c r="R88" s="80"/>
      <c r="S88" s="80"/>
    </row>
    <row r="89" spans="2:19" ht="14.25" customHeight="1" x14ac:dyDescent="0.35">
      <c r="B89" s="12"/>
      <c r="C89" s="65" t="s">
        <v>67</v>
      </c>
      <c r="D89" s="47">
        <v>7.4</v>
      </c>
      <c r="E89" s="47">
        <v>20.399999999999999</v>
      </c>
      <c r="F89" s="47">
        <v>29.700000000000003</v>
      </c>
      <c r="G89" s="47">
        <v>35.6</v>
      </c>
      <c r="H89" s="47">
        <v>46.5</v>
      </c>
      <c r="P89" s="80"/>
      <c r="Q89" s="80"/>
      <c r="R89" s="80"/>
      <c r="S89" s="80"/>
    </row>
    <row r="90" spans="2:19" ht="14.25" customHeight="1" x14ac:dyDescent="0.35">
      <c r="B90" s="12"/>
      <c r="C90" s="13" t="s">
        <v>23</v>
      </c>
      <c r="D90" s="84">
        <v>399.7</v>
      </c>
      <c r="E90" s="84">
        <v>539.29999999999995</v>
      </c>
      <c r="F90" s="84">
        <v>630.6</v>
      </c>
      <c r="G90" s="84">
        <v>716.3</v>
      </c>
      <c r="H90" s="84">
        <v>846.29999999999984</v>
      </c>
      <c r="I90" s="47"/>
      <c r="L90" s="47"/>
      <c r="P90" s="80"/>
      <c r="Q90" s="80"/>
      <c r="R90" s="80"/>
      <c r="S90" s="80"/>
    </row>
    <row r="91" spans="2:19" ht="14.25" customHeight="1" x14ac:dyDescent="0.35">
      <c r="B91" s="12"/>
      <c r="D91" s="138"/>
      <c r="E91" s="138"/>
      <c r="F91" s="138"/>
      <c r="G91" s="138"/>
      <c r="H91" s="138"/>
      <c r="I91" s="47"/>
      <c r="P91" s="80"/>
      <c r="Q91" s="80"/>
      <c r="R91" s="80"/>
      <c r="S91" s="80"/>
    </row>
    <row r="92" spans="2:19" ht="14.25" customHeight="1" x14ac:dyDescent="0.35">
      <c r="B92" s="12"/>
      <c r="C92" s="1" t="s">
        <v>24</v>
      </c>
      <c r="D92" s="47">
        <v>219.5</v>
      </c>
      <c r="E92" s="47">
        <v>224.5</v>
      </c>
      <c r="F92" s="47">
        <v>230.89999999999998</v>
      </c>
      <c r="G92" s="47">
        <v>231</v>
      </c>
      <c r="H92" s="47">
        <v>231.3</v>
      </c>
      <c r="P92" s="80"/>
      <c r="Q92" s="80"/>
      <c r="R92" s="80"/>
      <c r="S92" s="80"/>
    </row>
    <row r="93" spans="2:19" ht="14.25" customHeight="1" x14ac:dyDescent="0.35">
      <c r="B93" s="12"/>
      <c r="C93" s="1" t="s">
        <v>58</v>
      </c>
      <c r="D93" s="47">
        <v>86.1</v>
      </c>
      <c r="E93" s="47">
        <v>128.69999999999999</v>
      </c>
      <c r="F93" s="47">
        <v>139.89999999999998</v>
      </c>
      <c r="G93" s="47">
        <v>160</v>
      </c>
      <c r="H93" s="47">
        <v>197.1</v>
      </c>
      <c r="P93" s="80"/>
      <c r="Q93" s="80"/>
      <c r="R93" s="80"/>
      <c r="S93" s="80"/>
    </row>
    <row r="94" spans="2:19" ht="14.25" customHeight="1" x14ac:dyDescent="0.35">
      <c r="B94" s="12"/>
      <c r="C94" s="1" t="s">
        <v>25</v>
      </c>
      <c r="D94" s="47">
        <v>10.199999999999999</v>
      </c>
      <c r="E94" s="47">
        <v>62.5</v>
      </c>
      <c r="F94" s="47">
        <v>127.19999999999999</v>
      </c>
      <c r="G94" s="47">
        <v>186</v>
      </c>
      <c r="H94" s="47">
        <v>257.89999999999998</v>
      </c>
      <c r="P94" s="80"/>
      <c r="Q94" s="80"/>
      <c r="R94" s="80"/>
      <c r="S94" s="80"/>
    </row>
    <row r="95" spans="2:19" ht="14.25" customHeight="1" x14ac:dyDescent="0.35">
      <c r="B95" s="12"/>
      <c r="C95" s="1" t="s">
        <v>26</v>
      </c>
      <c r="D95" s="47">
        <v>4.5999999999999996</v>
      </c>
      <c r="E95" s="47">
        <v>24.7</v>
      </c>
      <c r="F95" s="47">
        <v>32</v>
      </c>
      <c r="G95" s="47">
        <v>46</v>
      </c>
      <c r="H95" s="47">
        <v>65.099999999999994</v>
      </c>
      <c r="P95" s="80"/>
      <c r="Q95" s="80"/>
      <c r="R95" s="80"/>
      <c r="S95" s="80"/>
    </row>
    <row r="96" spans="2:19" ht="14.25" customHeight="1" x14ac:dyDescent="0.35">
      <c r="B96" s="12"/>
      <c r="C96" s="1" t="s">
        <v>28</v>
      </c>
      <c r="D96" s="47">
        <v>76.400000000000006</v>
      </c>
      <c r="E96" s="47">
        <v>78</v>
      </c>
      <c r="F96" s="47">
        <v>82.1</v>
      </c>
      <c r="G96" s="47">
        <v>60.3</v>
      </c>
      <c r="H96" s="47">
        <v>60.099999999999994</v>
      </c>
      <c r="P96" s="80"/>
      <c r="Q96" s="80"/>
      <c r="R96" s="80"/>
      <c r="S96" s="80"/>
    </row>
    <row r="97" spans="2:19" ht="14.25" customHeight="1" x14ac:dyDescent="0.35">
      <c r="B97" s="12"/>
      <c r="C97" s="1" t="s">
        <v>72</v>
      </c>
      <c r="D97" s="47">
        <v>51.2</v>
      </c>
      <c r="E97" s="47">
        <v>36.200000000000003</v>
      </c>
      <c r="F97" s="47">
        <v>40.199999999999996</v>
      </c>
      <c r="G97" s="47">
        <v>35.6</v>
      </c>
      <c r="H97" s="47">
        <v>35.700000000000003</v>
      </c>
      <c r="P97" s="80"/>
      <c r="Q97" s="80"/>
      <c r="R97" s="80"/>
      <c r="S97" s="80"/>
    </row>
    <row r="98" spans="2:19" ht="14.25" customHeight="1" x14ac:dyDescent="0.35">
      <c r="B98" s="12"/>
      <c r="C98" s="15" t="s">
        <v>31</v>
      </c>
      <c r="D98" s="132">
        <v>448.00000000000006</v>
      </c>
      <c r="E98" s="132">
        <v>554.6</v>
      </c>
      <c r="F98" s="132">
        <v>652.30000000000007</v>
      </c>
      <c r="G98" s="132">
        <v>718.9</v>
      </c>
      <c r="H98" s="132">
        <v>847.2</v>
      </c>
      <c r="P98" s="80"/>
      <c r="Q98" s="80"/>
      <c r="R98" s="80"/>
      <c r="S98" s="80"/>
    </row>
    <row r="99" spans="2:19" ht="14.25" customHeight="1" x14ac:dyDescent="0.35">
      <c r="B99" s="12"/>
      <c r="D99" s="138"/>
      <c r="E99" s="138"/>
      <c r="F99" s="138"/>
      <c r="G99" s="138"/>
      <c r="H99" s="138"/>
      <c r="P99" s="80"/>
      <c r="Q99" s="80"/>
      <c r="R99" s="80"/>
      <c r="S99" s="80"/>
    </row>
    <row r="100" spans="2:19" ht="14.25" customHeight="1" x14ac:dyDescent="0.35">
      <c r="B100" s="19"/>
      <c r="C100" s="82" t="s">
        <v>73</v>
      </c>
      <c r="D100" s="133">
        <v>48.299999999999983</v>
      </c>
      <c r="E100" s="133">
        <v>14.499999999999996</v>
      </c>
      <c r="F100" s="133">
        <v>20.900000000000006</v>
      </c>
      <c r="G100" s="133">
        <v>3</v>
      </c>
      <c r="H100" s="133">
        <v>0.5000000000000222</v>
      </c>
      <c r="I100" s="81"/>
      <c r="P100" s="80"/>
      <c r="Q100" s="80"/>
      <c r="R100" s="80"/>
      <c r="S100" s="80"/>
    </row>
    <row r="101" spans="2:19" ht="14.25" customHeight="1" x14ac:dyDescent="0.3">
      <c r="D101" s="138"/>
      <c r="E101" s="138"/>
      <c r="F101" s="138"/>
      <c r="G101" s="138"/>
      <c r="H101" s="138"/>
    </row>
    <row r="103" spans="2:19" ht="14.25" customHeight="1" x14ac:dyDescent="0.3">
      <c r="D103" s="138"/>
      <c r="E103" s="138"/>
      <c r="F103" s="138"/>
      <c r="G103" s="138"/>
      <c r="H103" s="138"/>
    </row>
    <row r="105" spans="2:19" ht="14.25" customHeight="1" x14ac:dyDescent="0.3">
      <c r="D105" s="138"/>
      <c r="E105" s="138"/>
      <c r="F105" s="138"/>
      <c r="G105" s="138"/>
      <c r="H105" s="138"/>
    </row>
    <row r="106" spans="2:19" ht="14.25" customHeight="1" x14ac:dyDescent="0.3">
      <c r="D106" s="138"/>
      <c r="E106" s="138"/>
      <c r="F106" s="138"/>
      <c r="G106" s="138"/>
      <c r="H106" s="138"/>
    </row>
  </sheetData>
  <mergeCells count="3">
    <mergeCell ref="J9:K9"/>
    <mergeCell ref="J10:K11"/>
    <mergeCell ref="J20:J24"/>
  </mergeCells>
  <dataValidations count="1">
    <dataValidation type="list" allowBlank="1" showInputMessage="1" showErrorMessage="1" sqref="J10:K11" xr:uid="{CF73C3B5-5885-4CFC-9FC9-D3810DD9A5D7}">
      <formula1>$U$8:$U$12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A4932-EFC7-47F8-8DC0-037014BCD37A}">
  <dimension ref="A1:S106"/>
  <sheetViews>
    <sheetView zoomScaleNormal="100" workbookViewId="0">
      <selection activeCell="B9" sqref="B9"/>
    </sheetView>
  </sheetViews>
  <sheetFormatPr baseColWidth="10" defaultColWidth="11.44140625" defaultRowHeight="14.4" x14ac:dyDescent="0.3"/>
  <cols>
    <col min="1" max="1" width="11.44140625" style="65"/>
    <col min="2" max="2" width="15.5546875" style="65" customWidth="1"/>
    <col min="3" max="3" width="29.5546875" style="65" customWidth="1"/>
    <col min="4" max="12" width="11.44140625" style="65"/>
    <col min="13" max="13" width="15.77734375" style="65" customWidth="1"/>
    <col min="14" max="16384" width="11.44140625" style="65"/>
  </cols>
  <sheetData>
    <row r="1" spans="1:19" x14ac:dyDescent="0.3">
      <c r="A1" s="63"/>
      <c r="B1" s="64"/>
      <c r="C1" s="63"/>
      <c r="D1" s="63"/>
      <c r="E1" s="63"/>
      <c r="F1" s="63"/>
      <c r="G1" s="63"/>
      <c r="H1" s="63"/>
      <c r="I1" s="63"/>
    </row>
    <row r="2" spans="1:19" ht="23.4" x14ac:dyDescent="0.45">
      <c r="A2" s="63"/>
      <c r="B2" s="66" t="s">
        <v>65</v>
      </c>
      <c r="C2" s="63"/>
      <c r="D2" s="63"/>
      <c r="E2" s="63"/>
      <c r="F2" s="63"/>
      <c r="G2" s="63"/>
      <c r="H2" s="63"/>
      <c r="I2" s="63"/>
    </row>
    <row r="3" spans="1:19" ht="18" x14ac:dyDescent="0.35">
      <c r="A3" s="63"/>
      <c r="B3" s="67" t="s">
        <v>90</v>
      </c>
      <c r="C3" s="63"/>
      <c r="D3" s="63"/>
      <c r="E3" s="63"/>
      <c r="F3" s="63"/>
      <c r="G3" s="63"/>
      <c r="H3" s="63"/>
      <c r="I3" s="63"/>
    </row>
    <row r="4" spans="1:19" x14ac:dyDescent="0.3">
      <c r="A4" s="63"/>
      <c r="B4" s="68" t="s">
        <v>21</v>
      </c>
      <c r="C4" s="64"/>
      <c r="D4" s="63"/>
      <c r="E4" s="63"/>
      <c r="F4" s="63"/>
      <c r="G4" s="63"/>
      <c r="H4" s="63"/>
      <c r="I4" s="63"/>
    </row>
    <row r="5" spans="1:19" x14ac:dyDescent="0.3">
      <c r="A5" s="63"/>
      <c r="B5" s="68" t="s">
        <v>91</v>
      </c>
      <c r="C5" s="64"/>
      <c r="D5" s="63"/>
      <c r="E5" s="63"/>
      <c r="F5" s="63"/>
      <c r="G5" s="63"/>
      <c r="H5" s="63"/>
      <c r="I5" s="63"/>
    </row>
    <row r="6" spans="1:19" ht="15" customHeight="1" x14ac:dyDescent="0.3">
      <c r="B6" s="69"/>
    </row>
    <row r="7" spans="1:19" ht="15" customHeight="1" x14ac:dyDescent="0.3">
      <c r="A7" s="69"/>
      <c r="B7" s="69"/>
      <c r="C7" s="69"/>
      <c r="D7" s="69">
        <v>2022</v>
      </c>
      <c r="E7" s="69">
        <v>2030</v>
      </c>
      <c r="F7" s="69">
        <v>2035</v>
      </c>
      <c r="G7" s="69">
        <v>2040</v>
      </c>
      <c r="H7" s="69">
        <v>2050</v>
      </c>
    </row>
    <row r="8" spans="1:19" ht="15" customHeight="1" x14ac:dyDescent="0.35">
      <c r="B8" s="70" t="s">
        <v>7</v>
      </c>
      <c r="C8" s="65" t="s">
        <v>66</v>
      </c>
      <c r="D8" s="71">
        <v>79.599999999999994</v>
      </c>
      <c r="E8" s="71">
        <v>79</v>
      </c>
      <c r="F8" s="71">
        <v>77</v>
      </c>
      <c r="G8" s="71">
        <v>75</v>
      </c>
      <c r="H8" s="71">
        <v>72.5</v>
      </c>
      <c r="K8" s="83"/>
    </row>
    <row r="9" spans="1:19" ht="15" customHeight="1" x14ac:dyDescent="0.3">
      <c r="B9" s="198" t="s">
        <v>109</v>
      </c>
      <c r="C9" s="65" t="s">
        <v>67</v>
      </c>
      <c r="D9" s="71">
        <v>1.4</v>
      </c>
      <c r="E9" s="71">
        <v>6</v>
      </c>
      <c r="F9" s="71">
        <v>10.5</v>
      </c>
      <c r="G9" s="71">
        <v>15</v>
      </c>
      <c r="H9" s="71">
        <v>19</v>
      </c>
      <c r="J9" s="192" t="s">
        <v>92</v>
      </c>
      <c r="K9" s="192"/>
    </row>
    <row r="10" spans="1:19" ht="15" customHeight="1" x14ac:dyDescent="0.35">
      <c r="B10" s="70"/>
      <c r="C10" s="184" t="s">
        <v>106</v>
      </c>
      <c r="D10" s="71">
        <v>0</v>
      </c>
      <c r="E10" s="71">
        <v>5</v>
      </c>
      <c r="F10" s="71">
        <v>12</v>
      </c>
      <c r="G10" s="71">
        <v>21</v>
      </c>
      <c r="H10" s="71">
        <v>28</v>
      </c>
      <c r="J10" s="196" t="s">
        <v>7</v>
      </c>
      <c r="K10" s="197"/>
    </row>
    <row r="11" spans="1:19" ht="15" customHeight="1" x14ac:dyDescent="0.35">
      <c r="B11" s="70"/>
      <c r="C11" s="65" t="s">
        <v>38</v>
      </c>
      <c r="D11" s="71">
        <v>2.9</v>
      </c>
      <c r="E11" s="71">
        <v>13.1</v>
      </c>
      <c r="F11" s="71">
        <v>18</v>
      </c>
      <c r="G11" s="71">
        <v>22</v>
      </c>
      <c r="H11" s="71">
        <v>25.8</v>
      </c>
    </row>
    <row r="12" spans="1:19" ht="15" customHeight="1" x14ac:dyDescent="0.35">
      <c r="B12" s="70"/>
      <c r="C12" s="65" t="s">
        <v>68</v>
      </c>
      <c r="D12" s="71">
        <f>47.3-D10</f>
        <v>47.3</v>
      </c>
      <c r="E12" s="71">
        <f>59.4-E10</f>
        <v>54.4</v>
      </c>
      <c r="F12" s="71">
        <f>69.6-F10</f>
        <v>57.599999999999994</v>
      </c>
      <c r="G12" s="71">
        <f>81-G10</f>
        <v>60</v>
      </c>
      <c r="H12" s="71">
        <f>90.1-H10</f>
        <v>62.099999999999994</v>
      </c>
    </row>
    <row r="13" spans="1:19" ht="15" customHeight="1" x14ac:dyDescent="0.35">
      <c r="B13" s="70"/>
      <c r="C13" s="65" t="s">
        <v>69</v>
      </c>
      <c r="D13" s="71">
        <v>9.1</v>
      </c>
      <c r="E13" s="71">
        <v>20.399999999999999</v>
      </c>
      <c r="F13" s="71">
        <v>20</v>
      </c>
      <c r="G13" s="71">
        <v>17</v>
      </c>
      <c r="H13" s="71">
        <v>13</v>
      </c>
    </row>
    <row r="14" spans="1:19" ht="15" customHeight="1" x14ac:dyDescent="0.35">
      <c r="B14" s="70"/>
      <c r="C14" s="13" t="s">
        <v>23</v>
      </c>
      <c r="D14" s="84">
        <f>SUM(D8:D13)</f>
        <v>140.29999999999998</v>
      </c>
      <c r="E14" s="84">
        <f>SUM(E8:E13)</f>
        <v>177.9</v>
      </c>
      <c r="F14" s="84">
        <f>SUM(F8:F13)</f>
        <v>195.1</v>
      </c>
      <c r="G14" s="84">
        <f>SUM(G8:G13)</f>
        <v>210</v>
      </c>
      <c r="H14" s="84">
        <f>SUM(H8:H13)</f>
        <v>220.4</v>
      </c>
    </row>
    <row r="15" spans="1:19" ht="15" customHeight="1" x14ac:dyDescent="0.35">
      <c r="B15" s="72"/>
      <c r="C15" s="185" t="s">
        <v>107</v>
      </c>
      <c r="D15" s="73"/>
      <c r="E15" s="73"/>
      <c r="F15" s="73"/>
      <c r="G15" s="73"/>
      <c r="H15" s="73"/>
      <c r="I15" s="74"/>
      <c r="M15" s="134" t="s">
        <v>103</v>
      </c>
    </row>
    <row r="16" spans="1:19" ht="15" customHeight="1" x14ac:dyDescent="0.35">
      <c r="B16" s="70"/>
      <c r="C16" s="69"/>
      <c r="D16" s="71"/>
      <c r="E16" s="71"/>
      <c r="F16" s="71"/>
      <c r="G16" s="71"/>
      <c r="H16" s="71"/>
      <c r="M16" s="135">
        <f>MATCH($J$10,B8:$B$45,0)-1</f>
        <v>0</v>
      </c>
      <c r="N16" s="135">
        <f>MATCH(N$17,$C$7:$H$7,0)</f>
        <v>2</v>
      </c>
      <c r="O16" s="135">
        <f t="shared" ref="O16:R16" si="0">MATCH(O$17,$C$7:$H$7,0)</f>
        <v>3</v>
      </c>
      <c r="P16" s="135">
        <f t="shared" si="0"/>
        <v>4</v>
      </c>
      <c r="Q16" s="135">
        <f t="shared" si="0"/>
        <v>5</v>
      </c>
      <c r="R16" s="135">
        <f t="shared" si="0"/>
        <v>6</v>
      </c>
      <c r="S16" s="71"/>
    </row>
    <row r="17" spans="1:19" ht="15" customHeight="1" x14ac:dyDescent="0.35">
      <c r="B17" s="70"/>
      <c r="C17" s="69"/>
      <c r="D17" s="69">
        <v>2022</v>
      </c>
      <c r="E17" s="69">
        <v>2030</v>
      </c>
      <c r="F17" s="69">
        <v>2035</v>
      </c>
      <c r="G17" s="69">
        <v>2040</v>
      </c>
      <c r="H17" s="69">
        <v>2050</v>
      </c>
      <c r="L17" s="154"/>
      <c r="M17" s="171"/>
      <c r="N17" s="171">
        <v>2022</v>
      </c>
      <c r="O17" s="171">
        <v>2030</v>
      </c>
      <c r="P17" s="171">
        <v>2035</v>
      </c>
      <c r="Q17" s="171">
        <v>2040</v>
      </c>
      <c r="R17" s="171">
        <v>2050</v>
      </c>
      <c r="S17" s="154"/>
    </row>
    <row r="18" spans="1:19" ht="15" customHeight="1" x14ac:dyDescent="0.35">
      <c r="B18" s="70" t="s">
        <v>9</v>
      </c>
      <c r="C18" s="65" t="s">
        <v>66</v>
      </c>
      <c r="D18" s="71">
        <v>79.599999999999994</v>
      </c>
      <c r="E18" s="71">
        <v>79</v>
      </c>
      <c r="F18" s="71">
        <v>77</v>
      </c>
      <c r="G18" s="71">
        <v>75</v>
      </c>
      <c r="H18" s="71">
        <v>72.5</v>
      </c>
      <c r="L18" s="172">
        <f t="shared" ref="L18:L24" ca="1" si="1">MATCH($M18,OFFSET($B$8,$M$16,1,17),0)-1</f>
        <v>0</v>
      </c>
      <c r="M18" s="154" t="s">
        <v>66</v>
      </c>
      <c r="N18" s="173">
        <f t="shared" ref="N18:R24" ca="1" si="2">OFFSET($B$8,$M$16+$L18,N$16)</f>
        <v>79.599999999999994</v>
      </c>
      <c r="O18" s="173">
        <f t="shared" ca="1" si="2"/>
        <v>79</v>
      </c>
      <c r="P18" s="173">
        <f t="shared" ca="1" si="2"/>
        <v>77</v>
      </c>
      <c r="Q18" s="173">
        <f t="shared" ca="1" si="2"/>
        <v>75</v>
      </c>
      <c r="R18" s="173">
        <f t="shared" ca="1" si="2"/>
        <v>72.5</v>
      </c>
      <c r="S18" s="154"/>
    </row>
    <row r="19" spans="1:19" ht="15" customHeight="1" x14ac:dyDescent="0.3">
      <c r="B19" s="198" t="s">
        <v>109</v>
      </c>
      <c r="C19" s="65" t="s">
        <v>67</v>
      </c>
      <c r="D19" s="71">
        <v>1.4</v>
      </c>
      <c r="E19" s="71">
        <v>6</v>
      </c>
      <c r="F19" s="71">
        <v>19</v>
      </c>
      <c r="G19" s="71">
        <v>27</v>
      </c>
      <c r="H19" s="71">
        <v>30</v>
      </c>
      <c r="L19" s="172">
        <f ca="1">MATCH($M19,OFFSET($B$8,$M$16,1,17),0)-1</f>
        <v>3</v>
      </c>
      <c r="M19" s="154" t="s">
        <v>38</v>
      </c>
      <c r="N19" s="173">
        <f t="shared" ca="1" si="2"/>
        <v>2.9</v>
      </c>
      <c r="O19" s="173">
        <f t="shared" ca="1" si="2"/>
        <v>13.1</v>
      </c>
      <c r="P19" s="173">
        <f t="shared" ca="1" si="2"/>
        <v>18</v>
      </c>
      <c r="Q19" s="173">
        <f t="shared" ca="1" si="2"/>
        <v>22</v>
      </c>
      <c r="R19" s="173">
        <f t="shared" ca="1" si="2"/>
        <v>25.8</v>
      </c>
      <c r="S19" s="154"/>
    </row>
    <row r="20" spans="1:19" ht="15" customHeight="1" x14ac:dyDescent="0.35">
      <c r="B20" s="70"/>
      <c r="C20" s="184" t="s">
        <v>106</v>
      </c>
      <c r="D20" s="71">
        <v>0</v>
      </c>
      <c r="E20" s="71">
        <v>5</v>
      </c>
      <c r="F20" s="71">
        <v>19</v>
      </c>
      <c r="G20" s="71">
        <v>32</v>
      </c>
      <c r="H20" s="71">
        <v>43</v>
      </c>
      <c r="L20" s="172">
        <f t="shared" ca="1" si="1"/>
        <v>4</v>
      </c>
      <c r="M20" s="154" t="s">
        <v>68</v>
      </c>
      <c r="N20" s="173">
        <f t="shared" ca="1" si="2"/>
        <v>47.3</v>
      </c>
      <c r="O20" s="173">
        <f t="shared" ca="1" si="2"/>
        <v>54.4</v>
      </c>
      <c r="P20" s="173">
        <f t="shared" ca="1" si="2"/>
        <v>57.599999999999994</v>
      </c>
      <c r="Q20" s="173">
        <f t="shared" ca="1" si="2"/>
        <v>60</v>
      </c>
      <c r="R20" s="173">
        <f t="shared" ca="1" si="2"/>
        <v>62.099999999999994</v>
      </c>
      <c r="S20" s="154"/>
    </row>
    <row r="21" spans="1:19" ht="15" customHeight="1" x14ac:dyDescent="0.35">
      <c r="B21" s="70"/>
      <c r="C21" s="65" t="s">
        <v>38</v>
      </c>
      <c r="D21" s="71">
        <v>2.9</v>
      </c>
      <c r="E21" s="71">
        <v>13.1</v>
      </c>
      <c r="F21" s="71">
        <v>18</v>
      </c>
      <c r="G21" s="71">
        <v>21.884763091623594</v>
      </c>
      <c r="H21" s="71">
        <v>25.884763091623594</v>
      </c>
      <c r="L21" s="172">
        <f t="shared" ca="1" si="1"/>
        <v>5</v>
      </c>
      <c r="M21" s="154" t="s">
        <v>69</v>
      </c>
      <c r="N21" s="173">
        <f t="shared" ca="1" si="2"/>
        <v>9.1</v>
      </c>
      <c r="O21" s="173">
        <f t="shared" ca="1" si="2"/>
        <v>20.399999999999999</v>
      </c>
      <c r="P21" s="173">
        <f t="shared" ca="1" si="2"/>
        <v>20</v>
      </c>
      <c r="Q21" s="173">
        <f t="shared" ca="1" si="2"/>
        <v>17</v>
      </c>
      <c r="R21" s="173">
        <f t="shared" ca="1" si="2"/>
        <v>13</v>
      </c>
      <c r="S21" s="154"/>
    </row>
    <row r="22" spans="1:19" ht="15" customHeight="1" x14ac:dyDescent="0.35">
      <c r="B22" s="70"/>
      <c r="C22" s="65" t="s">
        <v>68</v>
      </c>
      <c r="D22" s="71">
        <f>47.3-D20</f>
        <v>47.3</v>
      </c>
      <c r="E22" s="71">
        <f>59.4-E20</f>
        <v>54.4</v>
      </c>
      <c r="F22" s="71">
        <f>79.6-F20</f>
        <v>60.599999999999994</v>
      </c>
      <c r="G22" s="71">
        <f>96.6-G20</f>
        <v>64.599999999999994</v>
      </c>
      <c r="H22" s="71">
        <f>116.6-H20</f>
        <v>73.599999999999994</v>
      </c>
      <c r="L22" s="172">
        <f t="shared" ca="1" si="1"/>
        <v>1</v>
      </c>
      <c r="M22" s="154" t="s">
        <v>67</v>
      </c>
      <c r="N22" s="173">
        <f t="shared" ca="1" si="2"/>
        <v>1.4</v>
      </c>
      <c r="O22" s="173">
        <f t="shared" ca="1" si="2"/>
        <v>6</v>
      </c>
      <c r="P22" s="173">
        <f t="shared" ca="1" si="2"/>
        <v>10.5</v>
      </c>
      <c r="Q22" s="173">
        <f t="shared" ca="1" si="2"/>
        <v>15</v>
      </c>
      <c r="R22" s="173">
        <f t="shared" ca="1" si="2"/>
        <v>19</v>
      </c>
      <c r="S22" s="154"/>
    </row>
    <row r="23" spans="1:19" ht="15" customHeight="1" x14ac:dyDescent="0.35">
      <c r="B23" s="70"/>
      <c r="C23" s="65" t="s">
        <v>69</v>
      </c>
      <c r="D23" s="71">
        <v>9.1</v>
      </c>
      <c r="E23" s="71">
        <v>20.399999999999999</v>
      </c>
      <c r="F23" s="71">
        <v>26</v>
      </c>
      <c r="G23" s="71">
        <v>20</v>
      </c>
      <c r="H23" s="71">
        <v>15</v>
      </c>
      <c r="L23" s="154">
        <f t="shared" ca="1" si="1"/>
        <v>2</v>
      </c>
      <c r="M23" s="154" t="s">
        <v>106</v>
      </c>
      <c r="N23" s="154">
        <f t="shared" ca="1" si="2"/>
        <v>0</v>
      </c>
      <c r="O23" s="154">
        <f t="shared" ca="1" si="2"/>
        <v>5</v>
      </c>
      <c r="P23" s="154">
        <f t="shared" ca="1" si="2"/>
        <v>12</v>
      </c>
      <c r="Q23" s="154">
        <f t="shared" ca="1" si="2"/>
        <v>21</v>
      </c>
      <c r="R23" s="154">
        <f t="shared" ca="1" si="2"/>
        <v>28</v>
      </c>
      <c r="S23" s="154"/>
    </row>
    <row r="24" spans="1:19" ht="15" customHeight="1" x14ac:dyDescent="0.35">
      <c r="B24" s="70"/>
      <c r="C24" s="13" t="s">
        <v>23</v>
      </c>
      <c r="D24" s="84">
        <f>SUM(D18:D23)</f>
        <v>140.29999999999998</v>
      </c>
      <c r="E24" s="84">
        <f t="shared" ref="E24:H24" si="3">SUM(E18:E23)</f>
        <v>177.9</v>
      </c>
      <c r="F24" s="84">
        <f t="shared" si="3"/>
        <v>219.6</v>
      </c>
      <c r="G24" s="84">
        <f t="shared" si="3"/>
        <v>240.48476309162359</v>
      </c>
      <c r="H24" s="84">
        <f t="shared" si="3"/>
        <v>259.98476309162356</v>
      </c>
      <c r="L24" s="172">
        <f t="shared" ca="1" si="1"/>
        <v>6</v>
      </c>
      <c r="M24" s="174" t="s">
        <v>23</v>
      </c>
      <c r="N24" s="175">
        <f t="shared" ca="1" si="2"/>
        <v>140.29999999999998</v>
      </c>
      <c r="O24" s="175">
        <f t="shared" ca="1" si="2"/>
        <v>177.9</v>
      </c>
      <c r="P24" s="175">
        <f t="shared" ca="1" si="2"/>
        <v>195.1</v>
      </c>
      <c r="Q24" s="175">
        <f t="shared" ca="1" si="2"/>
        <v>210</v>
      </c>
      <c r="R24" s="175">
        <f t="shared" ca="1" si="2"/>
        <v>220.4</v>
      </c>
      <c r="S24" s="154"/>
    </row>
    <row r="25" spans="1:19" ht="15" customHeight="1" x14ac:dyDescent="0.35">
      <c r="B25" s="70"/>
      <c r="C25" s="185" t="s">
        <v>107</v>
      </c>
      <c r="D25" s="71"/>
      <c r="E25" s="71"/>
      <c r="F25" s="71"/>
      <c r="G25" s="71"/>
      <c r="H25" s="71"/>
      <c r="L25" s="172">
        <f>MATCH($M25,$B$8:$B$45,0)-1</f>
        <v>20</v>
      </c>
      <c r="M25" s="154" t="s">
        <v>93</v>
      </c>
      <c r="N25" s="173">
        <f ca="1">OFFSET($B$8,$L25+$L$24,N$16)</f>
        <v>140.29999999999998</v>
      </c>
      <c r="O25" s="173">
        <f t="shared" ref="O25:R28" ca="1" si="4">OFFSET($B$8,$L25+$L$24,O$16)</f>
        <v>177.9</v>
      </c>
      <c r="P25" s="173">
        <f t="shared" ca="1" si="4"/>
        <v>234.6</v>
      </c>
      <c r="Q25" s="173">
        <f t="shared" ca="1" si="4"/>
        <v>265.48476309162356</v>
      </c>
      <c r="R25" s="173">
        <f t="shared" ca="1" si="4"/>
        <v>300.48476309162356</v>
      </c>
      <c r="S25" s="154"/>
    </row>
    <row r="26" spans="1:19" ht="15" customHeight="1" x14ac:dyDescent="0.35">
      <c r="B26" s="75"/>
      <c r="C26" s="76"/>
      <c r="D26" s="77"/>
      <c r="E26" s="77"/>
      <c r="F26" s="77"/>
      <c r="G26" s="77"/>
      <c r="H26" s="77"/>
      <c r="I26" s="76"/>
      <c r="L26" s="172">
        <f>MATCH($M26,$B$8:$B$45,0)-1</f>
        <v>10</v>
      </c>
      <c r="M26" s="154" t="s">
        <v>9</v>
      </c>
      <c r="N26" s="173">
        <f ca="1">OFFSET($B$8,$L26+$L$24,N$16)</f>
        <v>140.29999999999998</v>
      </c>
      <c r="O26" s="173">
        <f t="shared" ca="1" si="4"/>
        <v>177.9</v>
      </c>
      <c r="P26" s="173">
        <f t="shared" ca="1" si="4"/>
        <v>219.6</v>
      </c>
      <c r="Q26" s="173">
        <f t="shared" ca="1" si="4"/>
        <v>240.48476309162359</v>
      </c>
      <c r="R26" s="173">
        <f t="shared" ca="1" si="4"/>
        <v>259.98476309162356</v>
      </c>
      <c r="S26" s="154"/>
    </row>
    <row r="27" spans="1:19" ht="15" customHeight="1" x14ac:dyDescent="0.35">
      <c r="B27" s="70"/>
      <c r="D27" s="69">
        <v>2022</v>
      </c>
      <c r="E27" s="69">
        <v>2030</v>
      </c>
      <c r="F27" s="69">
        <v>2035</v>
      </c>
      <c r="G27" s="69">
        <v>2040</v>
      </c>
      <c r="H27" s="69">
        <v>2050</v>
      </c>
      <c r="L27" s="172">
        <f>MATCH($M27,$B$8:$B$45,0)-1</f>
        <v>30</v>
      </c>
      <c r="M27" s="154" t="s">
        <v>8</v>
      </c>
      <c r="N27" s="173">
        <f ca="1">OFFSET($B$8,$L27+$L$24,N$16)</f>
        <v>140.29999999999998</v>
      </c>
      <c r="O27" s="173">
        <f t="shared" ca="1" si="4"/>
        <v>163.0243179969375</v>
      </c>
      <c r="P27" s="173">
        <f t="shared" ca="1" si="4"/>
        <v>179.70000000000002</v>
      </c>
      <c r="Q27" s="173">
        <f t="shared" ca="1" si="4"/>
        <v>185</v>
      </c>
      <c r="R27" s="173">
        <f t="shared" ca="1" si="4"/>
        <v>189.8</v>
      </c>
      <c r="S27" s="154"/>
    </row>
    <row r="28" spans="1:19" ht="15" customHeight="1" x14ac:dyDescent="0.35">
      <c r="B28" s="70" t="s">
        <v>70</v>
      </c>
      <c r="C28" s="65" t="s">
        <v>66</v>
      </c>
      <c r="D28" s="71">
        <v>79.599999999999994</v>
      </c>
      <c r="E28" s="71">
        <v>79</v>
      </c>
      <c r="F28" s="71">
        <v>81</v>
      </c>
      <c r="G28" s="71">
        <v>83</v>
      </c>
      <c r="H28" s="71">
        <v>86</v>
      </c>
      <c r="L28" s="172">
        <f>MATCH($M28,$B$8:$B$45,0)-1</f>
        <v>0</v>
      </c>
      <c r="M28" s="154" t="s">
        <v>7</v>
      </c>
      <c r="N28" s="173">
        <f ca="1">OFFSET($B$8,$L28+$L$24,N$16)</f>
        <v>140.29999999999998</v>
      </c>
      <c r="O28" s="173">
        <f t="shared" ca="1" si="4"/>
        <v>177.9</v>
      </c>
      <c r="P28" s="173">
        <f t="shared" ca="1" si="4"/>
        <v>195.1</v>
      </c>
      <c r="Q28" s="173">
        <f t="shared" ca="1" si="4"/>
        <v>210</v>
      </c>
      <c r="R28" s="173">
        <f t="shared" ca="1" si="4"/>
        <v>220.4</v>
      </c>
      <c r="S28" s="154"/>
    </row>
    <row r="29" spans="1:19" ht="15" customHeight="1" x14ac:dyDescent="0.3">
      <c r="B29" s="198" t="s">
        <v>109</v>
      </c>
      <c r="C29" s="65" t="s">
        <v>67</v>
      </c>
      <c r="D29" s="71">
        <v>1.4</v>
      </c>
      <c r="E29" s="71">
        <v>6</v>
      </c>
      <c r="F29" s="71">
        <v>20</v>
      </c>
      <c r="G29" s="71">
        <v>30</v>
      </c>
      <c r="H29" s="71">
        <v>40</v>
      </c>
      <c r="S29" s="154"/>
    </row>
    <row r="30" spans="1:19" ht="15" customHeight="1" x14ac:dyDescent="0.35">
      <c r="A30" s="181"/>
      <c r="B30" s="182"/>
      <c r="C30" s="184" t="s">
        <v>106</v>
      </c>
      <c r="D30" s="183">
        <v>0</v>
      </c>
      <c r="E30" s="183">
        <v>5</v>
      </c>
      <c r="F30" s="183">
        <v>26</v>
      </c>
      <c r="G30" s="183">
        <v>35</v>
      </c>
      <c r="H30" s="183">
        <v>45</v>
      </c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</row>
    <row r="31" spans="1:19" ht="15" customHeight="1" x14ac:dyDescent="0.35">
      <c r="B31" s="70"/>
      <c r="C31" s="65" t="s">
        <v>38</v>
      </c>
      <c r="D31" s="71">
        <v>2.9</v>
      </c>
      <c r="E31" s="71">
        <v>13.1</v>
      </c>
      <c r="F31" s="71">
        <v>18</v>
      </c>
      <c r="G31" s="71">
        <v>21.884763091623594</v>
      </c>
      <c r="H31" s="71">
        <v>25.884763091623594</v>
      </c>
    </row>
    <row r="32" spans="1:19" ht="15" customHeight="1" x14ac:dyDescent="0.35">
      <c r="B32" s="70"/>
      <c r="C32" s="65" t="s">
        <v>68</v>
      </c>
      <c r="D32" s="71">
        <f>47.3-D30</f>
        <v>47.3</v>
      </c>
      <c r="E32" s="71">
        <f>59.4-E30</f>
        <v>54.4</v>
      </c>
      <c r="F32" s="71">
        <f>89.6-F30</f>
        <v>63.599999999999994</v>
      </c>
      <c r="G32" s="71">
        <f>104.6-G30</f>
        <v>69.599999999999994</v>
      </c>
      <c r="H32" s="71">
        <f>122.6-H30</f>
        <v>77.599999999999994</v>
      </c>
    </row>
    <row r="33" spans="2:9" ht="15" customHeight="1" x14ac:dyDescent="0.35">
      <c r="B33" s="70"/>
      <c r="C33" s="65" t="s">
        <v>69</v>
      </c>
      <c r="D33" s="71">
        <v>9.1</v>
      </c>
      <c r="E33" s="71">
        <v>20.399999999999999</v>
      </c>
      <c r="F33" s="71">
        <v>26</v>
      </c>
      <c r="G33" s="71">
        <v>26</v>
      </c>
      <c r="H33" s="71">
        <v>26</v>
      </c>
    </row>
    <row r="34" spans="2:9" ht="15" customHeight="1" x14ac:dyDescent="0.35">
      <c r="B34" s="70"/>
      <c r="C34" s="13" t="s">
        <v>23</v>
      </c>
      <c r="D34" s="84">
        <f>SUM(D28:D33)</f>
        <v>140.29999999999998</v>
      </c>
      <c r="E34" s="84">
        <f>SUM(E28:E33)</f>
        <v>177.9</v>
      </c>
      <c r="F34" s="84">
        <f>SUM(F28:F33)</f>
        <v>234.6</v>
      </c>
      <c r="G34" s="84">
        <f>SUM(G28:G33)</f>
        <v>265.48476309162356</v>
      </c>
      <c r="H34" s="84">
        <f>SUM(H28:H33)</f>
        <v>300.48476309162356</v>
      </c>
    </row>
    <row r="35" spans="2:9" ht="15" customHeight="1" x14ac:dyDescent="0.35">
      <c r="B35" s="72"/>
      <c r="C35" s="185" t="s">
        <v>107</v>
      </c>
      <c r="D35" s="73"/>
      <c r="E35" s="73"/>
      <c r="F35" s="73"/>
      <c r="G35" s="73"/>
      <c r="H35" s="73"/>
      <c r="I35" s="74"/>
    </row>
    <row r="36" spans="2:9" ht="15" customHeight="1" x14ac:dyDescent="0.35">
      <c r="B36" s="70"/>
      <c r="D36" s="71"/>
      <c r="E36" s="71"/>
      <c r="F36" s="71"/>
      <c r="G36" s="71"/>
      <c r="H36" s="71"/>
    </row>
    <row r="37" spans="2:9" ht="15" customHeight="1" x14ac:dyDescent="0.35">
      <c r="B37" s="70"/>
      <c r="D37" s="69">
        <v>2022</v>
      </c>
      <c r="E37" s="69">
        <v>2030</v>
      </c>
      <c r="F37" s="69">
        <v>2035</v>
      </c>
      <c r="G37" s="69">
        <v>2040</v>
      </c>
      <c r="H37" s="69">
        <v>2050</v>
      </c>
    </row>
    <row r="38" spans="2:9" ht="15" customHeight="1" x14ac:dyDescent="0.35">
      <c r="B38" s="70" t="s">
        <v>8</v>
      </c>
      <c r="C38" s="65" t="s">
        <v>66</v>
      </c>
      <c r="D38" s="71">
        <v>79.599999999999994</v>
      </c>
      <c r="E38" s="71">
        <v>74</v>
      </c>
      <c r="F38" s="71">
        <v>71</v>
      </c>
      <c r="G38" s="71">
        <v>68</v>
      </c>
      <c r="H38" s="71">
        <v>62</v>
      </c>
    </row>
    <row r="39" spans="2:9" ht="15" customHeight="1" x14ac:dyDescent="0.3">
      <c r="B39" s="198" t="s">
        <v>109</v>
      </c>
      <c r="C39" s="65" t="s">
        <v>67</v>
      </c>
      <c r="D39" s="71">
        <v>1.4</v>
      </c>
      <c r="E39" s="71">
        <v>5</v>
      </c>
      <c r="F39" s="71">
        <v>7.3</v>
      </c>
      <c r="G39" s="71">
        <v>9</v>
      </c>
      <c r="H39" s="71">
        <v>12</v>
      </c>
    </row>
    <row r="40" spans="2:9" ht="15" customHeight="1" x14ac:dyDescent="0.35">
      <c r="B40" s="70"/>
      <c r="C40" s="184" t="s">
        <v>106</v>
      </c>
      <c r="D40" s="71">
        <v>0</v>
      </c>
      <c r="E40" s="71">
        <v>5</v>
      </c>
      <c r="F40" s="71">
        <v>10</v>
      </c>
      <c r="G40" s="71">
        <v>15</v>
      </c>
      <c r="H40" s="71">
        <v>20</v>
      </c>
    </row>
    <row r="41" spans="2:9" ht="15" customHeight="1" x14ac:dyDescent="0.35">
      <c r="B41" s="70"/>
      <c r="C41" s="65" t="s">
        <v>38</v>
      </c>
      <c r="D41" s="71">
        <v>2.9</v>
      </c>
      <c r="E41" s="71">
        <v>13.0743179969375</v>
      </c>
      <c r="F41" s="71">
        <v>18</v>
      </c>
      <c r="G41" s="71">
        <v>21.9</v>
      </c>
      <c r="H41" s="71">
        <v>25.4</v>
      </c>
    </row>
    <row r="42" spans="2:9" ht="15" customHeight="1" x14ac:dyDescent="0.35">
      <c r="B42" s="70"/>
      <c r="C42" s="65" t="s">
        <v>68</v>
      </c>
      <c r="D42" s="71">
        <v>47.3</v>
      </c>
      <c r="E42" s="71">
        <f>51.95-E40</f>
        <v>46.95</v>
      </c>
      <c r="F42" s="71">
        <f>65-F40</f>
        <v>55</v>
      </c>
      <c r="G42" s="71">
        <f>71.1-G40</f>
        <v>56.099999999999994</v>
      </c>
      <c r="H42" s="71">
        <f>78.4-H40</f>
        <v>58.400000000000006</v>
      </c>
    </row>
    <row r="43" spans="2:9" ht="15" customHeight="1" x14ac:dyDescent="0.35">
      <c r="B43" s="70"/>
      <c r="C43" s="65" t="s">
        <v>69</v>
      </c>
      <c r="D43" s="71">
        <v>9.1</v>
      </c>
      <c r="E43" s="71">
        <v>19</v>
      </c>
      <c r="F43" s="71">
        <v>18.399999999999999</v>
      </c>
      <c r="G43" s="71">
        <v>15</v>
      </c>
      <c r="H43" s="71">
        <v>12</v>
      </c>
    </row>
    <row r="44" spans="2:9" ht="15" customHeight="1" x14ac:dyDescent="0.35">
      <c r="B44" s="70"/>
      <c r="C44" s="13" t="s">
        <v>23</v>
      </c>
      <c r="D44" s="84">
        <f>SUM(D38:D43)</f>
        <v>140.29999999999998</v>
      </c>
      <c r="E44" s="84">
        <f t="shared" ref="E44:G44" si="5">SUM(E38:E43)</f>
        <v>163.0243179969375</v>
      </c>
      <c r="F44" s="84">
        <f t="shared" si="5"/>
        <v>179.70000000000002</v>
      </c>
      <c r="G44" s="84">
        <f t="shared" si="5"/>
        <v>185</v>
      </c>
      <c r="H44" s="84">
        <f>SUM(H38:H43)</f>
        <v>189.8</v>
      </c>
    </row>
    <row r="45" spans="2:9" ht="15" customHeight="1" x14ac:dyDescent="0.35">
      <c r="B45" s="72"/>
      <c r="C45" s="185" t="s">
        <v>107</v>
      </c>
      <c r="D45" s="73"/>
      <c r="E45" s="73"/>
      <c r="F45" s="73"/>
      <c r="G45" s="73"/>
      <c r="H45" s="73"/>
      <c r="I45" s="74"/>
    </row>
    <row r="46" spans="2:9" ht="15" customHeight="1" x14ac:dyDescent="0.3"/>
    <row r="47" spans="2:9" ht="15" customHeight="1" x14ac:dyDescent="0.3"/>
    <row r="48" spans="2:9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</sheetData>
  <mergeCells count="2">
    <mergeCell ref="J9:K9"/>
    <mergeCell ref="J10:K10"/>
  </mergeCells>
  <dataValidations count="1">
    <dataValidation type="list" allowBlank="1" showInputMessage="1" showErrorMessage="1" sqref="J10" xr:uid="{784C321D-0ADF-40AB-82B8-EEBB0AF225B3}">
      <formula1>$M$25:$M$28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ignoredErrors>
    <ignoredError sqref="D14:H14 D24:H24 D34:H34 D44:G44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F382A-E026-49DB-A747-434B6D30F9B4}">
  <dimension ref="A1:X61"/>
  <sheetViews>
    <sheetView showGridLines="0" zoomScaleNormal="100" workbookViewId="0"/>
  </sheetViews>
  <sheetFormatPr baseColWidth="10" defaultColWidth="11.5546875" defaultRowHeight="15.6" x14ac:dyDescent="0.3"/>
  <cols>
    <col min="1" max="1" width="21.21875" style="83" customWidth="1"/>
    <col min="2" max="2" width="11.5546875" style="83" bestFit="1"/>
    <col min="3" max="7" width="8.77734375" style="83" customWidth="1"/>
    <col min="8" max="8" width="26.5546875" style="83" customWidth="1"/>
    <col min="9" max="9" width="14.44140625" style="83" customWidth="1"/>
    <col min="10" max="10" width="16.77734375" style="83" customWidth="1"/>
    <col min="11" max="20" width="11.5546875" style="83" bestFit="1"/>
    <col min="21" max="21" width="11.5546875" style="1" bestFit="1"/>
    <col min="22" max="22" width="13" style="128" customWidth="1"/>
    <col min="23" max="23" width="11.5546875" style="51"/>
    <col min="24" max="16384" width="11.5546875" style="1"/>
  </cols>
  <sheetData>
    <row r="1" spans="1:24" x14ac:dyDescent="0.3">
      <c r="A1" s="99"/>
      <c r="B1" s="99"/>
      <c r="C1" s="99"/>
      <c r="D1" s="99"/>
      <c r="E1" s="99"/>
      <c r="F1" s="99"/>
      <c r="G1" s="99"/>
      <c r="H1" s="99"/>
      <c r="W1" s="56"/>
    </row>
    <row r="2" spans="1:24" ht="23.4" x14ac:dyDescent="0.45">
      <c r="A2" s="99"/>
      <c r="B2" s="100" t="s">
        <v>40</v>
      </c>
      <c r="C2" s="99"/>
      <c r="D2" s="99"/>
      <c r="E2" s="99"/>
      <c r="F2" s="99"/>
      <c r="G2" s="99"/>
      <c r="H2" s="99"/>
      <c r="W2" s="101"/>
    </row>
    <row r="3" spans="1:24" ht="18" x14ac:dyDescent="0.35">
      <c r="A3" s="99"/>
      <c r="B3" s="6" t="s">
        <v>102</v>
      </c>
      <c r="C3" s="99"/>
      <c r="D3" s="99"/>
      <c r="E3" s="102"/>
      <c r="F3" s="99"/>
      <c r="G3" s="99"/>
      <c r="H3" s="99"/>
      <c r="W3" s="101"/>
    </row>
    <row r="4" spans="1:24" x14ac:dyDescent="0.3">
      <c r="A4" s="99"/>
      <c r="B4" s="103" t="s">
        <v>80</v>
      </c>
      <c r="C4" s="99"/>
      <c r="D4" s="99"/>
      <c r="E4" s="99"/>
      <c r="F4" s="99"/>
      <c r="G4" s="99"/>
      <c r="H4" s="99"/>
      <c r="W4" s="101"/>
    </row>
    <row r="5" spans="1:24" x14ac:dyDescent="0.3">
      <c r="A5" s="99"/>
      <c r="B5" s="99"/>
      <c r="C5" s="99"/>
      <c r="D5" s="99"/>
      <c r="E5" s="99"/>
      <c r="F5" s="99"/>
      <c r="G5" s="99"/>
      <c r="H5" s="99"/>
      <c r="W5" s="101"/>
    </row>
    <row r="6" spans="1:24" x14ac:dyDescent="0.3">
      <c r="W6" s="101"/>
    </row>
    <row r="7" spans="1:24" x14ac:dyDescent="0.3">
      <c r="W7" s="101"/>
    </row>
    <row r="8" spans="1:24" x14ac:dyDescent="0.3">
      <c r="W8" s="101"/>
    </row>
    <row r="9" spans="1:24" x14ac:dyDescent="0.3">
      <c r="I9" s="192" t="s">
        <v>41</v>
      </c>
      <c r="J9" s="192"/>
      <c r="W9" s="101"/>
    </row>
    <row r="10" spans="1:24" x14ac:dyDescent="0.3">
      <c r="D10" s="104">
        <v>2030</v>
      </c>
      <c r="E10" s="104">
        <v>2035</v>
      </c>
      <c r="F10" s="104">
        <v>2040</v>
      </c>
      <c r="G10" s="104">
        <v>2050</v>
      </c>
      <c r="I10" s="193" t="s">
        <v>34</v>
      </c>
      <c r="J10" s="193"/>
      <c r="U10" s="83"/>
      <c r="V10" s="125"/>
      <c r="W10" s="101"/>
      <c r="X10" s="83"/>
    </row>
    <row r="11" spans="1:24" x14ac:dyDescent="0.3">
      <c r="A11" s="83" t="s">
        <v>43</v>
      </c>
      <c r="B11" s="83" t="s">
        <v>7</v>
      </c>
      <c r="D11" s="97">
        <v>63</v>
      </c>
      <c r="E11" s="97">
        <v>54</v>
      </c>
      <c r="F11" s="97">
        <v>40</v>
      </c>
      <c r="G11" s="97">
        <v>37</v>
      </c>
      <c r="I11" s="193"/>
      <c r="J11" s="193"/>
      <c r="U11" s="83"/>
      <c r="V11" s="125"/>
      <c r="W11" s="106"/>
      <c r="X11" s="105"/>
    </row>
    <row r="12" spans="1:24" x14ac:dyDescent="0.3">
      <c r="A12" s="83" t="s">
        <v>43</v>
      </c>
      <c r="B12" s="83" t="s">
        <v>85</v>
      </c>
      <c r="D12" s="97">
        <v>87</v>
      </c>
      <c r="E12" s="97">
        <v>67</v>
      </c>
      <c r="F12" s="97">
        <v>54</v>
      </c>
      <c r="G12" s="97">
        <v>49</v>
      </c>
      <c r="U12" s="83"/>
      <c r="V12" s="125"/>
      <c r="W12" s="106"/>
      <c r="X12" s="105"/>
    </row>
    <row r="13" spans="1:24" x14ac:dyDescent="0.3">
      <c r="A13" s="83" t="s">
        <v>43</v>
      </c>
      <c r="B13" s="83" t="s">
        <v>84</v>
      </c>
      <c r="D13" s="97">
        <v>49</v>
      </c>
      <c r="E13" s="97">
        <v>43</v>
      </c>
      <c r="F13" s="97">
        <v>29</v>
      </c>
      <c r="G13" s="97">
        <v>27</v>
      </c>
      <c r="U13" s="83"/>
      <c r="V13" s="125"/>
      <c r="W13" s="106"/>
      <c r="X13" s="105"/>
    </row>
    <row r="14" spans="1:24" x14ac:dyDescent="0.3">
      <c r="A14" s="83" t="s">
        <v>79</v>
      </c>
      <c r="B14" s="83" t="s">
        <v>7</v>
      </c>
      <c r="D14" s="97">
        <v>61</v>
      </c>
      <c r="E14" s="97">
        <v>59</v>
      </c>
      <c r="F14" s="97">
        <v>50</v>
      </c>
      <c r="G14" s="97">
        <v>44</v>
      </c>
      <c r="U14" s="83"/>
      <c r="V14" s="125"/>
      <c r="W14" s="101" t="s">
        <v>43</v>
      </c>
      <c r="X14" s="105"/>
    </row>
    <row r="15" spans="1:24" x14ac:dyDescent="0.3">
      <c r="A15" s="83" t="s">
        <v>79</v>
      </c>
      <c r="B15" s="83" t="s">
        <v>85</v>
      </c>
      <c r="D15" s="97">
        <v>84</v>
      </c>
      <c r="E15" s="97">
        <v>74</v>
      </c>
      <c r="F15" s="97">
        <v>65</v>
      </c>
      <c r="G15" s="97">
        <v>57</v>
      </c>
      <c r="U15" s="83"/>
      <c r="V15" s="125"/>
      <c r="W15" s="101" t="s">
        <v>79</v>
      </c>
      <c r="X15" s="105"/>
    </row>
    <row r="16" spans="1:24" x14ac:dyDescent="0.3">
      <c r="A16" s="83" t="s">
        <v>79</v>
      </c>
      <c r="B16" s="83" t="s">
        <v>84</v>
      </c>
      <c r="D16" s="97">
        <v>47</v>
      </c>
      <c r="E16" s="97">
        <v>46</v>
      </c>
      <c r="F16" s="97">
        <v>37</v>
      </c>
      <c r="G16" s="97">
        <v>33</v>
      </c>
      <c r="I16" s="164"/>
      <c r="J16" s="164"/>
      <c r="K16" s="164"/>
      <c r="L16" s="164"/>
      <c r="M16" s="164"/>
      <c r="T16" s="1"/>
      <c r="U16" s="83"/>
      <c r="V16" s="125"/>
      <c r="W16" s="101" t="s">
        <v>44</v>
      </c>
      <c r="X16" s="105"/>
    </row>
    <row r="17" spans="1:24" x14ac:dyDescent="0.3">
      <c r="A17" s="83" t="s">
        <v>44</v>
      </c>
      <c r="B17" s="83" t="s">
        <v>7</v>
      </c>
      <c r="D17" s="97">
        <v>62</v>
      </c>
      <c r="E17" s="97">
        <v>53</v>
      </c>
      <c r="F17" s="97">
        <v>39</v>
      </c>
      <c r="G17" s="97">
        <v>36</v>
      </c>
      <c r="I17" s="164"/>
      <c r="J17" s="164"/>
      <c r="K17" s="164"/>
      <c r="L17" s="164"/>
      <c r="M17" s="164"/>
      <c r="N17" s="107"/>
      <c r="O17" s="107"/>
      <c r="P17" s="107"/>
      <c r="Q17" s="107"/>
      <c r="R17" s="107"/>
      <c r="T17" s="1"/>
      <c r="U17" s="83"/>
      <c r="V17" s="125"/>
      <c r="W17" s="101" t="s">
        <v>36</v>
      </c>
      <c r="X17" s="105"/>
    </row>
    <row r="18" spans="1:24" x14ac:dyDescent="0.3">
      <c r="A18" s="83" t="s">
        <v>44</v>
      </c>
      <c r="B18" s="83" t="s">
        <v>85</v>
      </c>
      <c r="D18" s="97">
        <v>85</v>
      </c>
      <c r="E18" s="97">
        <v>66</v>
      </c>
      <c r="F18" s="97">
        <v>52</v>
      </c>
      <c r="G18" s="97">
        <v>48</v>
      </c>
      <c r="I18" s="164"/>
      <c r="J18" s="164"/>
      <c r="K18" s="164"/>
      <c r="L18" s="164"/>
      <c r="M18" s="176"/>
      <c r="N18" s="107"/>
      <c r="O18" s="107"/>
      <c r="P18" s="107"/>
      <c r="Q18" s="107"/>
      <c r="R18" s="107"/>
      <c r="S18" s="107"/>
      <c r="T18" s="1"/>
      <c r="U18" s="83"/>
      <c r="V18" s="125"/>
      <c r="W18" s="101" t="s">
        <v>34</v>
      </c>
      <c r="X18" s="105"/>
    </row>
    <row r="19" spans="1:24" x14ac:dyDescent="0.3">
      <c r="A19" s="83" t="s">
        <v>44</v>
      </c>
      <c r="B19" s="83" t="s">
        <v>84</v>
      </c>
      <c r="D19" s="97">
        <v>48</v>
      </c>
      <c r="E19" s="97">
        <v>42</v>
      </c>
      <c r="F19" s="97">
        <v>28</v>
      </c>
      <c r="G19" s="97">
        <v>26</v>
      </c>
      <c r="I19" s="164"/>
      <c r="J19" s="164" t="s">
        <v>88</v>
      </c>
      <c r="K19" s="164"/>
      <c r="L19" s="164"/>
      <c r="M19" s="177"/>
      <c r="N19" s="144" t="s">
        <v>103</v>
      </c>
      <c r="O19" s="109"/>
      <c r="P19" s="109"/>
      <c r="Q19" s="107"/>
      <c r="S19" s="107"/>
      <c r="T19" s="1"/>
      <c r="U19" s="83"/>
      <c r="V19" s="125"/>
      <c r="W19" s="101" t="s">
        <v>35</v>
      </c>
      <c r="X19" s="105"/>
    </row>
    <row r="20" spans="1:24" ht="15.75" customHeight="1" x14ac:dyDescent="0.3">
      <c r="A20" s="83" t="s">
        <v>36</v>
      </c>
      <c r="B20" s="83" t="s">
        <v>7</v>
      </c>
      <c r="D20" s="97">
        <v>58</v>
      </c>
      <c r="E20" s="97">
        <v>50</v>
      </c>
      <c r="F20" s="97">
        <v>40</v>
      </c>
      <c r="G20" s="97">
        <v>36</v>
      </c>
      <c r="I20" s="164"/>
      <c r="J20" s="178" t="s">
        <v>85</v>
      </c>
      <c r="K20" s="178" t="s">
        <v>7</v>
      </c>
      <c r="L20" s="179" t="s">
        <v>84</v>
      </c>
      <c r="M20" s="164"/>
      <c r="N20" s="126" t="s">
        <v>87</v>
      </c>
      <c r="O20" s="127" t="s">
        <v>84</v>
      </c>
      <c r="P20" s="126" t="s">
        <v>7</v>
      </c>
      <c r="Q20" s="126" t="s">
        <v>85</v>
      </c>
      <c r="S20" s="110"/>
      <c r="T20" s="1"/>
      <c r="U20" s="83"/>
      <c r="V20" s="125"/>
      <c r="W20" s="101" t="s">
        <v>45</v>
      </c>
      <c r="X20" s="105"/>
    </row>
    <row r="21" spans="1:24" ht="15.75" customHeight="1" x14ac:dyDescent="0.3">
      <c r="A21" s="83" t="s">
        <v>36</v>
      </c>
      <c r="B21" s="83" t="s">
        <v>85</v>
      </c>
      <c r="D21" s="97">
        <v>77</v>
      </c>
      <c r="E21" s="97">
        <v>63</v>
      </c>
      <c r="F21" s="97">
        <v>53</v>
      </c>
      <c r="G21" s="97">
        <v>47</v>
      </c>
      <c r="I21" s="153">
        <v>2030</v>
      </c>
      <c r="J21" s="180" cm="1">
        <f t="array" ref="J21">INDEX($D$11:$G$37,MATCH($I$10&amp;J$20,$A$11:$A$37&amp;$B$11:$B$37,0),MATCH($I21,$D$10:$G$10,0))</f>
        <v>85</v>
      </c>
      <c r="K21" s="180" cm="1">
        <f t="array" ref="K21">INDEX($D$11:$G$37,MATCH($I$10&amp;K$20,$A$11:$A$37&amp;$B$11:$B$37,0),MATCH($I21,$D$10:$G$10,0))</f>
        <v>62</v>
      </c>
      <c r="L21" s="180" cm="1">
        <f t="array" ref="L21">INDEX($D$11:$G$37,MATCH($I$10&amp;L$20,$A$11:$A$37&amp;$B$11:$B$37,0),MATCH($I21,$D$10:$G$10,0))</f>
        <v>48</v>
      </c>
      <c r="M21" s="164"/>
      <c r="N21" s="126">
        <f>L21</f>
        <v>48</v>
      </c>
      <c r="O21" s="127">
        <f>K21-L21-P21/2</f>
        <v>10</v>
      </c>
      <c r="P21" s="126">
        <v>8</v>
      </c>
      <c r="Q21" s="126">
        <f>J21-K21-P21/2</f>
        <v>19</v>
      </c>
      <c r="S21" s="117"/>
      <c r="T21" s="1"/>
      <c r="U21" s="83"/>
      <c r="V21" s="125"/>
      <c r="W21" s="101" t="s">
        <v>46</v>
      </c>
      <c r="X21" s="105"/>
    </row>
    <row r="22" spans="1:24" x14ac:dyDescent="0.3">
      <c r="A22" s="83" t="s">
        <v>36</v>
      </c>
      <c r="B22" s="83" t="s">
        <v>84</v>
      </c>
      <c r="D22" s="97">
        <v>45</v>
      </c>
      <c r="E22" s="97">
        <v>40</v>
      </c>
      <c r="F22" s="97">
        <v>30</v>
      </c>
      <c r="G22" s="97">
        <v>26</v>
      </c>
      <c r="I22" s="153">
        <v>2035</v>
      </c>
      <c r="J22" s="180" cm="1">
        <f t="array" ref="J22">INDEX($D$11:$G$37,MATCH($I$10&amp;J$20,$A$11:$A$37&amp;$B$11:$B$37,0),MATCH($I22,$D$10:$G$10,0))</f>
        <v>71</v>
      </c>
      <c r="K22" s="180" cm="1">
        <f t="array" ref="K22">INDEX($D$11:$G$37,MATCH($I$10&amp;K$20,$A$11:$A$37&amp;$B$11:$B$37,0),MATCH($I22,$D$10:$G$10,0))</f>
        <v>57</v>
      </c>
      <c r="L22" s="180" cm="1">
        <f t="array" ref="L22">INDEX($D$11:$G$37,MATCH($I$10&amp;L$20,$A$11:$A$37&amp;$B$11:$B$37,0),MATCH($I22,$D$10:$G$10,0))</f>
        <v>45</v>
      </c>
      <c r="M22" s="164"/>
      <c r="N22" s="126">
        <f>L22</f>
        <v>45</v>
      </c>
      <c r="O22" s="127">
        <f>K22-L22-P22/2</f>
        <v>8</v>
      </c>
      <c r="P22" s="126">
        <v>8</v>
      </c>
      <c r="Q22" s="126">
        <f>J22-K22-P22/2</f>
        <v>10</v>
      </c>
      <c r="S22" s="117"/>
      <c r="T22" s="1"/>
      <c r="U22" s="83"/>
      <c r="V22" s="125"/>
      <c r="W22" s="101" t="s">
        <v>42</v>
      </c>
      <c r="X22" s="105"/>
    </row>
    <row r="23" spans="1:24" x14ac:dyDescent="0.3">
      <c r="A23" s="83" t="s">
        <v>34</v>
      </c>
      <c r="B23" s="83" t="s">
        <v>7</v>
      </c>
      <c r="D23" s="97">
        <v>62</v>
      </c>
      <c r="E23" s="97">
        <v>57</v>
      </c>
      <c r="F23" s="97">
        <v>44</v>
      </c>
      <c r="G23" s="97">
        <v>41</v>
      </c>
      <c r="I23" s="153">
        <v>2040</v>
      </c>
      <c r="J23" s="180" cm="1">
        <f t="array" ref="J23">INDEX($D$11:$G$37,MATCH($I$10&amp;J$20,$A$11:$A$37&amp;$B$11:$B$37,0),MATCH($I23,$D$10:$G$10,0))</f>
        <v>59</v>
      </c>
      <c r="K23" s="180" cm="1">
        <f t="array" ref="K23">INDEX($D$11:$G$37,MATCH($I$10&amp;K$20,$A$11:$A$37&amp;$B$11:$B$37,0),MATCH($I23,$D$10:$G$10,0))</f>
        <v>44</v>
      </c>
      <c r="L23" s="180" cm="1">
        <f t="array" ref="L23">INDEX($D$11:$G$37,MATCH($I$10&amp;L$20,$A$11:$A$37&amp;$B$11:$B$37,0),MATCH($I23,$D$10:$G$10,0))</f>
        <v>32</v>
      </c>
      <c r="M23" s="164"/>
      <c r="N23" s="126">
        <f>L23</f>
        <v>32</v>
      </c>
      <c r="O23" s="127">
        <f>K23-L23-P23/2</f>
        <v>8</v>
      </c>
      <c r="P23" s="126">
        <v>8</v>
      </c>
      <c r="Q23" s="126">
        <f>J23-K23-P23/2</f>
        <v>11</v>
      </c>
      <c r="S23" s="117"/>
      <c r="T23" s="1"/>
      <c r="U23" s="83"/>
      <c r="V23" s="125"/>
      <c r="W23" s="111"/>
      <c r="X23" s="105"/>
    </row>
    <row r="24" spans="1:24" x14ac:dyDescent="0.3">
      <c r="A24" s="83" t="s">
        <v>34</v>
      </c>
      <c r="B24" s="83" t="s">
        <v>85</v>
      </c>
      <c r="D24" s="97">
        <v>85</v>
      </c>
      <c r="E24" s="97">
        <v>71</v>
      </c>
      <c r="F24" s="97">
        <v>59</v>
      </c>
      <c r="G24" s="97">
        <v>53</v>
      </c>
      <c r="I24" s="153">
        <v>2050</v>
      </c>
      <c r="J24" s="180" cm="1">
        <f t="array" ref="J24">INDEX($D$11:$G$37,MATCH($I$10&amp;J$20,$A$11:$A$37&amp;$B$11:$B$37,0),MATCH($I24,$D$10:$G$10,0))</f>
        <v>53</v>
      </c>
      <c r="K24" s="180" cm="1">
        <f t="array" ref="K24">INDEX($D$11:$G$37,MATCH($I$10&amp;K$20,$A$11:$A$37&amp;$B$11:$B$37,0),MATCH($I24,$D$10:$G$10,0))</f>
        <v>41</v>
      </c>
      <c r="L24" s="180" cm="1">
        <f t="array" ref="L24">INDEX($D$11:$G$37,MATCH($I$10&amp;L$20,$A$11:$A$37&amp;$B$11:$B$37,0),MATCH($I24,$D$10:$G$10,0))</f>
        <v>29</v>
      </c>
      <c r="M24" s="164"/>
      <c r="N24" s="126">
        <f>L24</f>
        <v>29</v>
      </c>
      <c r="O24" s="127">
        <f>K24-L24-P24/2</f>
        <v>8</v>
      </c>
      <c r="P24" s="126">
        <v>8</v>
      </c>
      <c r="Q24" s="126">
        <f>J24-K24-P24/2</f>
        <v>8</v>
      </c>
      <c r="S24" s="117"/>
      <c r="T24" s="1"/>
      <c r="U24" s="83"/>
      <c r="V24" s="125"/>
      <c r="W24" s="111"/>
      <c r="X24" s="105"/>
    </row>
    <row r="25" spans="1:24" x14ac:dyDescent="0.3">
      <c r="A25" s="83" t="s">
        <v>34</v>
      </c>
      <c r="B25" s="83" t="s">
        <v>84</v>
      </c>
      <c r="D25" s="97">
        <v>48</v>
      </c>
      <c r="E25" s="97">
        <v>45</v>
      </c>
      <c r="F25" s="97">
        <v>32</v>
      </c>
      <c r="G25" s="97">
        <v>29</v>
      </c>
      <c r="I25" s="164"/>
      <c r="J25" s="164"/>
      <c r="K25" s="164"/>
      <c r="L25" s="164"/>
      <c r="M25" s="176"/>
      <c r="N25" s="112"/>
      <c r="O25" s="112"/>
      <c r="P25" s="112"/>
      <c r="Q25" s="112"/>
      <c r="R25" s="110"/>
      <c r="S25" s="110"/>
      <c r="U25" s="83"/>
      <c r="V25" s="125"/>
      <c r="W25" s="111"/>
      <c r="X25" s="105"/>
    </row>
    <row r="26" spans="1:24" x14ac:dyDescent="0.3">
      <c r="A26" s="83" t="s">
        <v>35</v>
      </c>
      <c r="B26" s="83" t="s">
        <v>7</v>
      </c>
      <c r="D26" s="97">
        <v>53</v>
      </c>
      <c r="E26" s="97">
        <v>55</v>
      </c>
      <c r="F26" s="97">
        <v>44</v>
      </c>
      <c r="G26" s="97">
        <v>41</v>
      </c>
      <c r="M26" s="107"/>
      <c r="N26" s="110"/>
      <c r="O26" s="110"/>
      <c r="P26" s="110"/>
      <c r="Q26" s="110"/>
      <c r="R26" s="110"/>
      <c r="S26" s="110"/>
      <c r="U26" s="83"/>
      <c r="V26" s="125"/>
      <c r="W26" s="111"/>
      <c r="X26" s="105"/>
    </row>
    <row r="27" spans="1:24" x14ac:dyDescent="0.3">
      <c r="A27" s="83" t="s">
        <v>35</v>
      </c>
      <c r="B27" s="83" t="s">
        <v>85</v>
      </c>
      <c r="D27" s="97">
        <v>74</v>
      </c>
      <c r="E27" s="97">
        <v>71</v>
      </c>
      <c r="F27" s="97">
        <v>59</v>
      </c>
      <c r="G27" s="97">
        <v>54</v>
      </c>
      <c r="N27" s="113"/>
      <c r="O27" s="113"/>
      <c r="P27" s="113"/>
      <c r="Q27" s="113"/>
      <c r="R27" s="113"/>
      <c r="S27" s="113"/>
      <c r="U27" s="83"/>
      <c r="V27" s="125"/>
      <c r="W27" s="114"/>
      <c r="X27" s="83"/>
    </row>
    <row r="28" spans="1:24" x14ac:dyDescent="0.3">
      <c r="A28" s="83" t="s">
        <v>35</v>
      </c>
      <c r="B28" s="83" t="s">
        <v>84</v>
      </c>
      <c r="D28" s="97">
        <v>41</v>
      </c>
      <c r="E28" s="97">
        <v>42</v>
      </c>
      <c r="F28" s="97">
        <v>31</v>
      </c>
      <c r="G28" s="97">
        <v>29</v>
      </c>
      <c r="N28" s="113"/>
      <c r="O28" s="113"/>
      <c r="P28" s="113"/>
      <c r="Q28" s="113"/>
      <c r="R28" s="113"/>
      <c r="S28" s="113"/>
      <c r="U28" s="83"/>
      <c r="V28" s="125"/>
      <c r="W28" s="114"/>
      <c r="X28" s="83"/>
    </row>
    <row r="29" spans="1:24" x14ac:dyDescent="0.3">
      <c r="A29" s="83" t="s">
        <v>45</v>
      </c>
      <c r="B29" s="83" t="s">
        <v>7</v>
      </c>
      <c r="D29" s="97">
        <v>56</v>
      </c>
      <c r="E29" s="97">
        <v>56</v>
      </c>
      <c r="F29" s="97">
        <v>44</v>
      </c>
      <c r="G29" s="97">
        <v>41</v>
      </c>
      <c r="N29" s="113"/>
      <c r="O29" s="113"/>
      <c r="P29" s="113"/>
      <c r="Q29" s="113"/>
      <c r="R29" s="113"/>
      <c r="S29" s="113"/>
      <c r="U29" s="83"/>
      <c r="V29" s="125"/>
      <c r="W29" s="114"/>
      <c r="X29" s="83"/>
    </row>
    <row r="30" spans="1:24" x14ac:dyDescent="0.3">
      <c r="A30" s="83" t="s">
        <v>45</v>
      </c>
      <c r="B30" s="83" t="s">
        <v>85</v>
      </c>
      <c r="D30" s="97">
        <v>78</v>
      </c>
      <c r="E30" s="97">
        <v>71</v>
      </c>
      <c r="F30" s="97">
        <v>60</v>
      </c>
      <c r="G30" s="97">
        <v>55</v>
      </c>
      <c r="R30" s="113"/>
      <c r="S30" s="113"/>
      <c r="U30" s="83"/>
      <c r="V30" s="125"/>
      <c r="W30" s="114"/>
      <c r="X30" s="83"/>
    </row>
    <row r="31" spans="1:24" x14ac:dyDescent="0.3">
      <c r="A31" s="83" t="s">
        <v>45</v>
      </c>
      <c r="B31" s="83" t="s">
        <v>84</v>
      </c>
      <c r="D31" s="97">
        <v>43</v>
      </c>
      <c r="E31" s="97">
        <v>43</v>
      </c>
      <c r="F31" s="97">
        <v>32</v>
      </c>
      <c r="G31" s="97">
        <v>30</v>
      </c>
      <c r="R31" s="113"/>
      <c r="S31" s="113"/>
      <c r="U31" s="83"/>
      <c r="V31" s="125"/>
      <c r="W31" s="114"/>
      <c r="X31" s="83"/>
    </row>
    <row r="32" spans="1:24" x14ac:dyDescent="0.3">
      <c r="A32" s="83" t="s">
        <v>46</v>
      </c>
      <c r="B32" s="83" t="s">
        <v>7</v>
      </c>
      <c r="D32" s="97">
        <v>67</v>
      </c>
      <c r="E32" s="97">
        <v>58</v>
      </c>
      <c r="F32" s="97">
        <v>42</v>
      </c>
      <c r="G32" s="97">
        <v>41</v>
      </c>
      <c r="R32" s="113"/>
      <c r="S32" s="113"/>
      <c r="U32" s="83"/>
      <c r="V32" s="125"/>
      <c r="W32" s="114"/>
      <c r="X32" s="83"/>
    </row>
    <row r="33" spans="1:24" x14ac:dyDescent="0.3">
      <c r="A33" s="83" t="s">
        <v>46</v>
      </c>
      <c r="B33" s="83" t="s">
        <v>85</v>
      </c>
      <c r="D33" s="97">
        <v>90</v>
      </c>
      <c r="E33" s="97">
        <v>72</v>
      </c>
      <c r="F33" s="97">
        <v>55</v>
      </c>
      <c r="G33" s="97">
        <v>54</v>
      </c>
      <c r="R33" s="113"/>
      <c r="S33" s="113"/>
      <c r="U33" s="83"/>
      <c r="V33" s="125"/>
      <c r="W33" s="114"/>
      <c r="X33" s="83"/>
    </row>
    <row r="34" spans="1:24" x14ac:dyDescent="0.3">
      <c r="A34" s="83" t="s">
        <v>46</v>
      </c>
      <c r="B34" s="83" t="s">
        <v>84</v>
      </c>
      <c r="D34" s="97">
        <v>53</v>
      </c>
      <c r="E34" s="97">
        <v>47</v>
      </c>
      <c r="F34" s="97">
        <v>31</v>
      </c>
      <c r="G34" s="97">
        <v>30</v>
      </c>
      <c r="R34" s="113"/>
      <c r="S34" s="113"/>
      <c r="U34" s="83"/>
      <c r="V34" s="125"/>
      <c r="W34" s="114"/>
      <c r="X34" s="83"/>
    </row>
    <row r="35" spans="1:24" x14ac:dyDescent="0.3">
      <c r="A35" s="83" t="s">
        <v>42</v>
      </c>
      <c r="B35" s="83" t="s">
        <v>7</v>
      </c>
      <c r="D35" s="97">
        <v>61</v>
      </c>
      <c r="E35" s="97">
        <v>53</v>
      </c>
      <c r="F35" s="97">
        <v>42</v>
      </c>
      <c r="G35" s="97">
        <v>36</v>
      </c>
      <c r="R35" s="113"/>
      <c r="S35" s="113"/>
      <c r="U35" s="83"/>
      <c r="V35" s="125"/>
      <c r="W35" s="114"/>
      <c r="X35" s="83"/>
    </row>
    <row r="36" spans="1:24" x14ac:dyDescent="0.3">
      <c r="A36" s="83" t="s">
        <v>42</v>
      </c>
      <c r="B36" s="83" t="s">
        <v>85</v>
      </c>
      <c r="D36" s="97">
        <v>84</v>
      </c>
      <c r="E36" s="97">
        <v>65</v>
      </c>
      <c r="F36" s="97">
        <v>54</v>
      </c>
      <c r="G36" s="97">
        <v>47</v>
      </c>
      <c r="R36" s="113"/>
      <c r="S36" s="113"/>
      <c r="U36" s="83"/>
      <c r="V36" s="125"/>
      <c r="W36" s="114"/>
      <c r="X36" s="83"/>
    </row>
    <row r="37" spans="1:24" x14ac:dyDescent="0.3">
      <c r="A37" s="83" t="s">
        <v>42</v>
      </c>
      <c r="B37" s="83" t="s">
        <v>84</v>
      </c>
      <c r="D37" s="97">
        <v>48</v>
      </c>
      <c r="E37" s="97">
        <v>41</v>
      </c>
      <c r="F37" s="97">
        <v>31</v>
      </c>
      <c r="G37" s="97">
        <v>27</v>
      </c>
      <c r="I37" s="1"/>
      <c r="R37" s="113"/>
      <c r="S37" s="113"/>
      <c r="U37" s="83"/>
      <c r="V37" s="125"/>
      <c r="W37" s="115"/>
      <c r="X37" s="83"/>
    </row>
    <row r="38" spans="1:24" ht="14.4" x14ac:dyDescent="0.3">
      <c r="C38" s="1"/>
      <c r="D38" s="1"/>
      <c r="E38" s="1"/>
      <c r="F38" s="1"/>
      <c r="G38" s="1"/>
      <c r="I38" s="1"/>
      <c r="U38" s="83"/>
      <c r="V38" s="125"/>
      <c r="W38" s="115"/>
      <c r="X38" s="83"/>
    </row>
    <row r="39" spans="1:24" ht="14.4" x14ac:dyDescent="0.3">
      <c r="C39" s="1"/>
      <c r="D39" s="1"/>
      <c r="E39" s="1"/>
      <c r="F39" s="1"/>
      <c r="G39" s="1"/>
      <c r="I39" s="1"/>
      <c r="U39" s="83"/>
      <c r="V39" s="125"/>
      <c r="W39" s="115"/>
      <c r="X39" s="83"/>
    </row>
    <row r="40" spans="1:24" ht="14.4" x14ac:dyDescent="0.3">
      <c r="C40" s="1"/>
      <c r="D40" s="1"/>
      <c r="E40" s="1"/>
      <c r="F40" s="1"/>
      <c r="G40" s="1"/>
      <c r="I40" s="1"/>
      <c r="U40" s="83"/>
      <c r="V40" s="125"/>
      <c r="W40" s="115"/>
      <c r="X40" s="83"/>
    </row>
    <row r="41" spans="1:24" ht="14.4" x14ac:dyDescent="0.3">
      <c r="C41" s="1"/>
      <c r="D41" s="1"/>
      <c r="E41" s="1"/>
      <c r="F41" s="1"/>
      <c r="G41" s="1"/>
      <c r="I41" s="1"/>
      <c r="U41" s="83"/>
      <c r="V41" s="125"/>
      <c r="W41" s="115"/>
      <c r="X41" s="83"/>
    </row>
    <row r="42" spans="1:24" ht="14.4" x14ac:dyDescent="0.3">
      <c r="C42" s="1"/>
      <c r="D42" s="1"/>
      <c r="E42" s="1"/>
      <c r="F42" s="1"/>
      <c r="G42" s="1"/>
      <c r="I42" s="1"/>
      <c r="U42" s="83"/>
      <c r="V42" s="125"/>
      <c r="W42" s="115"/>
      <c r="X42" s="83"/>
    </row>
    <row r="43" spans="1:24" ht="14.4" x14ac:dyDescent="0.3">
      <c r="C43" s="1"/>
      <c r="D43" s="1"/>
      <c r="E43" s="1"/>
      <c r="F43" s="1"/>
      <c r="G43" s="1"/>
      <c r="I43" s="1"/>
      <c r="U43" s="83"/>
      <c r="V43" s="125"/>
      <c r="W43" s="115"/>
      <c r="X43" s="83"/>
    </row>
    <row r="44" spans="1:24" ht="14.4" x14ac:dyDescent="0.3">
      <c r="C44" s="1"/>
      <c r="D44" s="1"/>
      <c r="E44" s="1"/>
      <c r="F44" s="1"/>
      <c r="G44" s="1"/>
      <c r="I44" s="1"/>
      <c r="U44" s="83"/>
      <c r="V44" s="125"/>
      <c r="W44" s="115"/>
      <c r="X44" s="83"/>
    </row>
    <row r="45" spans="1:24" ht="14.4" x14ac:dyDescent="0.3">
      <c r="C45" s="1"/>
      <c r="D45" s="1"/>
      <c r="E45" s="1"/>
      <c r="F45" s="1"/>
      <c r="G45" s="1"/>
      <c r="I45" s="1"/>
      <c r="U45" s="83"/>
      <c r="V45" s="125"/>
      <c r="W45" s="115"/>
      <c r="X45" s="83"/>
    </row>
    <row r="46" spans="1:24" ht="14.4" x14ac:dyDescent="0.3">
      <c r="C46" s="1"/>
      <c r="D46" s="1"/>
      <c r="E46" s="1"/>
      <c r="F46" s="1"/>
      <c r="G46" s="1"/>
      <c r="U46" s="83"/>
      <c r="V46" s="125"/>
      <c r="W46" s="115"/>
      <c r="X46" s="83"/>
    </row>
    <row r="47" spans="1:24" ht="14.4" x14ac:dyDescent="0.3">
      <c r="C47" s="1"/>
      <c r="D47" s="1"/>
      <c r="E47" s="1"/>
      <c r="F47" s="1"/>
      <c r="G47" s="1"/>
      <c r="U47" s="83"/>
      <c r="V47" s="125"/>
      <c r="W47" s="115"/>
      <c r="X47" s="83"/>
    </row>
    <row r="48" spans="1:24" ht="14.4" x14ac:dyDescent="0.3">
      <c r="C48" s="1"/>
      <c r="D48" s="1"/>
      <c r="E48" s="1"/>
      <c r="F48" s="1"/>
      <c r="G48" s="1"/>
      <c r="U48" s="83"/>
      <c r="V48" s="125"/>
      <c r="W48" s="115"/>
      <c r="X48" s="83"/>
    </row>
    <row r="49" spans="3:24" ht="14.4" x14ac:dyDescent="0.3">
      <c r="C49" s="1"/>
      <c r="D49" s="1"/>
      <c r="E49" s="1"/>
      <c r="F49" s="1"/>
      <c r="G49" s="1"/>
      <c r="U49" s="83"/>
      <c r="V49" s="125"/>
      <c r="W49" s="115"/>
      <c r="X49" s="83"/>
    </row>
    <row r="50" spans="3:24" ht="14.4" x14ac:dyDescent="0.3">
      <c r="C50" s="1"/>
      <c r="D50" s="1"/>
      <c r="E50" s="1"/>
      <c r="F50" s="1"/>
      <c r="G50" s="1"/>
      <c r="U50" s="83"/>
      <c r="V50" s="125"/>
      <c r="W50" s="115"/>
      <c r="X50" s="83"/>
    </row>
    <row r="51" spans="3:24" ht="14.4" x14ac:dyDescent="0.3">
      <c r="C51" s="1"/>
      <c r="D51" s="1"/>
      <c r="E51" s="1"/>
      <c r="F51" s="1"/>
      <c r="G51" s="1"/>
      <c r="U51" s="83"/>
      <c r="V51" s="125"/>
      <c r="W51" s="115"/>
      <c r="X51" s="83"/>
    </row>
    <row r="52" spans="3:24" ht="14.4" x14ac:dyDescent="0.3">
      <c r="C52" s="1"/>
      <c r="D52" s="1"/>
      <c r="E52" s="1"/>
      <c r="F52" s="1"/>
      <c r="G52" s="1"/>
      <c r="U52" s="83"/>
      <c r="V52" s="125"/>
      <c r="W52" s="115"/>
      <c r="X52" s="83"/>
    </row>
    <row r="53" spans="3:24" ht="14.4" x14ac:dyDescent="0.3">
      <c r="C53" s="1"/>
      <c r="D53" s="1"/>
      <c r="E53" s="1"/>
      <c r="F53" s="1"/>
      <c r="G53" s="1"/>
      <c r="U53" s="83"/>
      <c r="V53" s="125"/>
      <c r="W53" s="115"/>
      <c r="X53" s="83"/>
    </row>
    <row r="54" spans="3:24" ht="14.4" x14ac:dyDescent="0.3">
      <c r="C54" s="1"/>
      <c r="D54" s="1"/>
      <c r="E54" s="1"/>
      <c r="F54" s="1"/>
      <c r="G54" s="1"/>
      <c r="U54" s="83"/>
      <c r="V54" s="125"/>
      <c r="W54" s="115"/>
      <c r="X54" s="83"/>
    </row>
    <row r="55" spans="3:24" ht="14.4" x14ac:dyDescent="0.3">
      <c r="C55" s="1"/>
      <c r="D55" s="1"/>
      <c r="E55" s="1"/>
      <c r="F55" s="1"/>
      <c r="G55" s="1"/>
      <c r="U55" s="83"/>
      <c r="V55" s="125"/>
      <c r="W55" s="115"/>
      <c r="X55" s="83"/>
    </row>
    <row r="56" spans="3:24" ht="14.4" x14ac:dyDescent="0.3">
      <c r="C56" s="1"/>
      <c r="D56" s="1"/>
      <c r="E56" s="1"/>
      <c r="F56" s="1"/>
      <c r="G56" s="1"/>
      <c r="U56" s="83"/>
      <c r="V56" s="125"/>
      <c r="W56" s="115"/>
      <c r="X56" s="83"/>
    </row>
    <row r="57" spans="3:24" ht="14.4" x14ac:dyDescent="0.3">
      <c r="C57" s="1"/>
      <c r="D57" s="1"/>
      <c r="E57" s="1"/>
      <c r="F57" s="1"/>
      <c r="G57" s="1"/>
      <c r="U57" s="83"/>
      <c r="V57" s="125"/>
      <c r="W57" s="115"/>
      <c r="X57" s="83"/>
    </row>
    <row r="58" spans="3:24" ht="14.4" x14ac:dyDescent="0.3">
      <c r="C58" s="1"/>
      <c r="D58" s="1"/>
      <c r="E58" s="1"/>
      <c r="F58" s="1"/>
      <c r="G58" s="1"/>
      <c r="U58" s="83"/>
      <c r="V58" s="125"/>
      <c r="W58" s="115"/>
      <c r="X58" s="83"/>
    </row>
    <row r="59" spans="3:24" ht="14.4" x14ac:dyDescent="0.3">
      <c r="C59" s="1"/>
      <c r="D59" s="1"/>
      <c r="E59" s="1"/>
      <c r="F59" s="1"/>
      <c r="G59" s="1"/>
      <c r="U59" s="83"/>
      <c r="V59" s="125"/>
      <c r="W59" s="115"/>
      <c r="X59" s="83"/>
    </row>
    <row r="60" spans="3:24" ht="14.4" x14ac:dyDescent="0.3">
      <c r="C60" s="1"/>
      <c r="D60" s="1"/>
      <c r="E60" s="1"/>
      <c r="F60" s="1"/>
      <c r="G60" s="1"/>
      <c r="U60" s="83"/>
      <c r="V60" s="125"/>
      <c r="W60" s="115"/>
      <c r="X60" s="83"/>
    </row>
    <row r="61" spans="3:24" ht="14.4" x14ac:dyDescent="0.3">
      <c r="C61" s="1"/>
      <c r="D61" s="1"/>
      <c r="E61" s="1"/>
      <c r="F61" s="1"/>
      <c r="G61" s="1"/>
      <c r="U61" s="83"/>
      <c r="V61" s="125"/>
      <c r="W61" s="115"/>
    </row>
  </sheetData>
  <mergeCells count="2">
    <mergeCell ref="I9:J9"/>
    <mergeCell ref="I10:J11"/>
  </mergeCells>
  <dataValidations count="1">
    <dataValidation type="list" allowBlank="1" showInputMessage="1" showErrorMessage="1" sqref="I10:J11" xr:uid="{70A21F08-D535-4B63-B48C-8C9538722F45}">
      <formula1>$W$14:$W$22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F6278-D6EF-42C3-AFA6-0588FE0099EB}">
  <dimension ref="A1:X61"/>
  <sheetViews>
    <sheetView showGridLines="0" zoomScaleNormal="100" workbookViewId="0">
      <selection activeCell="F29" sqref="F29"/>
    </sheetView>
  </sheetViews>
  <sheetFormatPr baseColWidth="10" defaultColWidth="11.5546875" defaultRowHeight="15.6" x14ac:dyDescent="0.3"/>
  <cols>
    <col min="1" max="1" width="21.21875" style="83" customWidth="1"/>
    <col min="2" max="2" width="11.5546875" style="83" bestFit="1"/>
    <col min="3" max="7" width="8.77734375" style="83" customWidth="1"/>
    <col min="8" max="8" width="26.5546875" style="83" customWidth="1"/>
    <col min="9" max="9" width="14.44140625" style="83" customWidth="1"/>
    <col min="10" max="10" width="16.77734375" style="83" customWidth="1"/>
    <col min="11" max="20" width="11.5546875" style="83" bestFit="1"/>
    <col min="21" max="21" width="11.5546875" style="1" bestFit="1"/>
    <col min="22" max="22" width="13" style="98" customWidth="1"/>
    <col min="23" max="23" width="11.5546875" style="51"/>
    <col min="24" max="16384" width="11.5546875" style="1"/>
  </cols>
  <sheetData>
    <row r="1" spans="1:24" x14ac:dyDescent="0.3">
      <c r="A1" s="99"/>
      <c r="B1" s="99"/>
      <c r="C1" s="99"/>
      <c r="D1" s="99"/>
      <c r="E1" s="99"/>
      <c r="F1" s="99"/>
      <c r="G1" s="99"/>
      <c r="H1" s="99"/>
      <c r="W1" s="56"/>
    </row>
    <row r="2" spans="1:24" ht="23.4" x14ac:dyDescent="0.45">
      <c r="A2" s="99"/>
      <c r="B2" s="100" t="s">
        <v>40</v>
      </c>
      <c r="C2" s="99"/>
      <c r="D2" s="99"/>
      <c r="E2" s="99"/>
      <c r="F2" s="99"/>
      <c r="G2" s="99"/>
      <c r="H2" s="99"/>
      <c r="W2" s="101"/>
    </row>
    <row r="3" spans="1:24" ht="18" x14ac:dyDescent="0.35">
      <c r="A3" s="99"/>
      <c r="B3" s="6" t="s">
        <v>102</v>
      </c>
      <c r="C3" s="99"/>
      <c r="D3" s="99"/>
      <c r="E3" s="102"/>
      <c r="F3" s="99"/>
      <c r="G3" s="99"/>
      <c r="H3" s="99"/>
      <c r="W3" s="101"/>
    </row>
    <row r="4" spans="1:24" x14ac:dyDescent="0.3">
      <c r="A4" s="99"/>
      <c r="B4" s="103" t="s">
        <v>80</v>
      </c>
      <c r="C4" s="99"/>
      <c r="D4" s="99"/>
      <c r="E4" s="99"/>
      <c r="F4" s="99"/>
      <c r="G4" s="99"/>
      <c r="H4" s="99"/>
      <c r="W4" s="101"/>
    </row>
    <row r="5" spans="1:24" x14ac:dyDescent="0.3">
      <c r="A5" s="99"/>
      <c r="B5" s="99"/>
      <c r="C5" s="99"/>
      <c r="D5" s="99"/>
      <c r="E5" s="99"/>
      <c r="F5" s="99"/>
      <c r="G5" s="99"/>
      <c r="H5" s="99"/>
      <c r="W5" s="101"/>
    </row>
    <row r="6" spans="1:24" x14ac:dyDescent="0.3">
      <c r="W6" s="101"/>
    </row>
    <row r="7" spans="1:24" x14ac:dyDescent="0.3">
      <c r="W7" s="101"/>
    </row>
    <row r="8" spans="1:24" x14ac:dyDescent="0.3">
      <c r="W8" s="101"/>
    </row>
    <row r="9" spans="1:24" x14ac:dyDescent="0.3">
      <c r="I9" s="192" t="s">
        <v>41</v>
      </c>
      <c r="J9" s="192"/>
      <c r="W9" s="101"/>
    </row>
    <row r="10" spans="1:24" x14ac:dyDescent="0.3">
      <c r="D10" s="104">
        <v>2030</v>
      </c>
      <c r="E10" s="104">
        <v>2035</v>
      </c>
      <c r="F10" s="104">
        <v>2040</v>
      </c>
      <c r="G10" s="104">
        <v>2050</v>
      </c>
      <c r="I10" s="193" t="s">
        <v>75</v>
      </c>
      <c r="J10" s="193"/>
      <c r="U10" s="83"/>
      <c r="V10" s="83"/>
      <c r="W10" s="101"/>
      <c r="X10" s="83"/>
    </row>
    <row r="11" spans="1:24" x14ac:dyDescent="0.3">
      <c r="A11" s="83" t="s">
        <v>47</v>
      </c>
      <c r="B11" s="83" t="s">
        <v>7</v>
      </c>
      <c r="D11" s="97">
        <v>48</v>
      </c>
      <c r="E11" s="97">
        <v>53</v>
      </c>
      <c r="F11" s="97">
        <v>42</v>
      </c>
      <c r="G11" s="97">
        <v>40</v>
      </c>
      <c r="I11" s="193"/>
      <c r="J11" s="193"/>
      <c r="U11" s="83"/>
      <c r="V11" s="105"/>
      <c r="W11" s="101"/>
      <c r="X11" s="105"/>
    </row>
    <row r="12" spans="1:24" x14ac:dyDescent="0.3">
      <c r="A12" s="83" t="s">
        <v>47</v>
      </c>
      <c r="B12" s="83" t="s">
        <v>85</v>
      </c>
      <c r="D12" s="97">
        <v>64</v>
      </c>
      <c r="E12" s="97">
        <v>65</v>
      </c>
      <c r="F12" s="97">
        <v>55</v>
      </c>
      <c r="G12" s="97">
        <v>52</v>
      </c>
      <c r="U12" s="83"/>
      <c r="V12" s="105"/>
      <c r="W12" s="101"/>
      <c r="X12" s="105"/>
    </row>
    <row r="13" spans="1:24" x14ac:dyDescent="0.3">
      <c r="A13" s="83" t="s">
        <v>47</v>
      </c>
      <c r="B13" s="83" t="s">
        <v>84</v>
      </c>
      <c r="D13" s="97">
        <v>40</v>
      </c>
      <c r="E13" s="97">
        <v>42</v>
      </c>
      <c r="F13" s="97">
        <v>30</v>
      </c>
      <c r="G13" s="97">
        <v>27</v>
      </c>
      <c r="U13" s="83"/>
      <c r="V13" s="105"/>
      <c r="W13" s="101"/>
      <c r="X13" s="105"/>
    </row>
    <row r="14" spans="1:24" x14ac:dyDescent="0.3">
      <c r="A14" s="83" t="s">
        <v>48</v>
      </c>
      <c r="B14" s="83" t="s">
        <v>7</v>
      </c>
      <c r="D14" s="97">
        <v>45</v>
      </c>
      <c r="E14" s="97">
        <v>53</v>
      </c>
      <c r="F14" s="97">
        <v>42</v>
      </c>
      <c r="G14" s="97">
        <v>40</v>
      </c>
      <c r="U14" s="83"/>
      <c r="V14" s="105"/>
      <c r="W14" s="53" t="s">
        <v>47</v>
      </c>
      <c r="X14" s="105"/>
    </row>
    <row r="15" spans="1:24" x14ac:dyDescent="0.3">
      <c r="A15" s="83" t="s">
        <v>48</v>
      </c>
      <c r="B15" s="83" t="s">
        <v>85</v>
      </c>
      <c r="D15" s="97">
        <v>60</v>
      </c>
      <c r="E15" s="97">
        <v>65</v>
      </c>
      <c r="F15" s="97">
        <v>54</v>
      </c>
      <c r="G15" s="97">
        <v>51</v>
      </c>
      <c r="U15" s="83"/>
      <c r="V15" s="105"/>
      <c r="W15" s="53" t="s">
        <v>48</v>
      </c>
      <c r="X15" s="105"/>
    </row>
    <row r="16" spans="1:24" x14ac:dyDescent="0.3">
      <c r="A16" s="83" t="s">
        <v>48</v>
      </c>
      <c r="B16" s="83" t="s">
        <v>84</v>
      </c>
      <c r="D16" s="97">
        <v>36</v>
      </c>
      <c r="E16" s="97">
        <v>41</v>
      </c>
      <c r="F16" s="97">
        <v>29</v>
      </c>
      <c r="G16" s="97">
        <v>26</v>
      </c>
      <c r="T16" s="1"/>
      <c r="U16" s="83"/>
      <c r="V16" s="105"/>
      <c r="W16" s="53" t="s">
        <v>49</v>
      </c>
      <c r="X16" s="105"/>
    </row>
    <row r="17" spans="1:24" x14ac:dyDescent="0.3">
      <c r="A17" s="83" t="s">
        <v>49</v>
      </c>
      <c r="B17" s="83" t="s">
        <v>7</v>
      </c>
      <c r="D17" s="97">
        <v>43</v>
      </c>
      <c r="E17" s="97">
        <v>53</v>
      </c>
      <c r="F17" s="97">
        <v>41</v>
      </c>
      <c r="G17" s="97">
        <v>38</v>
      </c>
      <c r="I17" s="164"/>
      <c r="J17" s="164"/>
      <c r="K17" s="164"/>
      <c r="L17" s="164"/>
      <c r="M17" s="164"/>
      <c r="N17" s="107"/>
      <c r="O17" s="107"/>
      <c r="P17" s="107"/>
      <c r="Q17" s="107"/>
      <c r="R17" s="107"/>
      <c r="T17" s="1"/>
      <c r="U17" s="83"/>
      <c r="V17" s="105"/>
      <c r="W17" s="53" t="s">
        <v>50</v>
      </c>
      <c r="X17" s="105"/>
    </row>
    <row r="18" spans="1:24" x14ac:dyDescent="0.3">
      <c r="A18" s="83" t="s">
        <v>49</v>
      </c>
      <c r="B18" s="83" t="s">
        <v>85</v>
      </c>
      <c r="D18" s="97">
        <v>56</v>
      </c>
      <c r="E18" s="97">
        <v>63</v>
      </c>
      <c r="F18" s="97">
        <v>51</v>
      </c>
      <c r="G18" s="97">
        <v>48</v>
      </c>
      <c r="I18" s="164"/>
      <c r="J18" s="164"/>
      <c r="K18" s="164"/>
      <c r="L18" s="164"/>
      <c r="M18" s="176"/>
      <c r="N18" s="107"/>
      <c r="O18" s="107"/>
      <c r="P18" s="107"/>
      <c r="Q18" s="107"/>
      <c r="R18" s="107"/>
      <c r="S18" s="107"/>
      <c r="T18" s="1"/>
      <c r="U18" s="83"/>
      <c r="V18" s="105"/>
      <c r="W18" s="53" t="s">
        <v>51</v>
      </c>
      <c r="X18" s="105"/>
    </row>
    <row r="19" spans="1:24" x14ac:dyDescent="0.3">
      <c r="A19" s="83" t="s">
        <v>49</v>
      </c>
      <c r="B19" s="83" t="s">
        <v>84</v>
      </c>
      <c r="D19" s="97">
        <v>36</v>
      </c>
      <c r="E19" s="97">
        <v>42</v>
      </c>
      <c r="F19" s="97">
        <v>30</v>
      </c>
      <c r="G19" s="97">
        <v>27</v>
      </c>
      <c r="I19" s="164"/>
      <c r="J19" s="164" t="s">
        <v>88</v>
      </c>
      <c r="K19" s="164"/>
      <c r="L19" s="164"/>
      <c r="M19" s="177"/>
      <c r="N19" s="144" t="s">
        <v>103</v>
      </c>
      <c r="O19" s="109"/>
      <c r="P19" s="109"/>
      <c r="Q19" s="107"/>
      <c r="S19" s="107"/>
      <c r="T19" s="1"/>
      <c r="U19" s="83"/>
      <c r="V19" s="105"/>
      <c r="W19" s="53" t="s">
        <v>89</v>
      </c>
      <c r="X19" s="105"/>
    </row>
    <row r="20" spans="1:24" ht="15.75" customHeight="1" x14ac:dyDescent="0.3">
      <c r="A20" s="83" t="s">
        <v>50</v>
      </c>
      <c r="B20" s="83" t="s">
        <v>7</v>
      </c>
      <c r="D20" s="97">
        <v>35</v>
      </c>
      <c r="E20" s="97">
        <v>48</v>
      </c>
      <c r="F20" s="97">
        <v>39</v>
      </c>
      <c r="G20" s="97">
        <v>37</v>
      </c>
      <c r="I20" s="164"/>
      <c r="J20" s="178" t="s">
        <v>85</v>
      </c>
      <c r="K20" s="178" t="s">
        <v>7</v>
      </c>
      <c r="L20" s="179" t="s">
        <v>84</v>
      </c>
      <c r="M20" s="164"/>
      <c r="N20" s="126" t="s">
        <v>87</v>
      </c>
      <c r="O20" s="127" t="s">
        <v>84</v>
      </c>
      <c r="P20" s="126" t="s">
        <v>7</v>
      </c>
      <c r="Q20" s="126" t="s">
        <v>85</v>
      </c>
      <c r="S20" s="110"/>
      <c r="T20" s="1"/>
      <c r="U20" s="83"/>
      <c r="V20" s="105"/>
      <c r="W20" s="53" t="s">
        <v>81</v>
      </c>
      <c r="X20" s="105"/>
    </row>
    <row r="21" spans="1:24" ht="15.75" customHeight="1" x14ac:dyDescent="0.3">
      <c r="A21" s="83" t="s">
        <v>50</v>
      </c>
      <c r="B21" s="83" t="s">
        <v>85</v>
      </c>
      <c r="D21" s="97">
        <v>42</v>
      </c>
      <c r="E21" s="97">
        <v>58</v>
      </c>
      <c r="F21" s="97">
        <v>46</v>
      </c>
      <c r="G21" s="97">
        <v>45</v>
      </c>
      <c r="I21" s="153">
        <v>2030</v>
      </c>
      <c r="J21" s="180" cm="1">
        <f t="array" ref="J21">INDEX($D$11:$G$37,MATCH($I$10&amp;J$20,$A$11:$A$37&amp;$B$11:$B$37,0),MATCH($I21,$D$10:$G$10,0))</f>
        <v>53</v>
      </c>
      <c r="K21" s="180" cm="1">
        <f t="array" ref="K21">INDEX($D$11:$G$37,MATCH($I$10&amp;K$20,$A$11:$A$37&amp;$B$11:$B$37,0),MATCH($I21,$D$10:$G$10,0))</f>
        <v>44</v>
      </c>
      <c r="L21" s="180" cm="1">
        <f t="array" ref="L21">INDEX($D$11:$G$37,MATCH($I$10&amp;L$20,$A$11:$A$37&amp;$B$11:$B$37,0),MATCH($I21,$D$10:$G$10,0))</f>
        <v>39</v>
      </c>
      <c r="M21" s="164"/>
      <c r="N21" s="126">
        <f>L21</f>
        <v>39</v>
      </c>
      <c r="O21" s="130">
        <f>K21-L21-P21/2</f>
        <v>1</v>
      </c>
      <c r="P21" s="126">
        <v>8</v>
      </c>
      <c r="Q21" s="126">
        <f>J21-K21-P21/2</f>
        <v>5</v>
      </c>
      <c r="S21" s="117"/>
      <c r="T21" s="1"/>
      <c r="U21" s="83"/>
      <c r="V21" s="105"/>
      <c r="W21" s="53" t="s">
        <v>39</v>
      </c>
      <c r="X21" s="105"/>
    </row>
    <row r="22" spans="1:24" x14ac:dyDescent="0.3">
      <c r="A22" s="83" t="s">
        <v>50</v>
      </c>
      <c r="B22" s="83" t="s">
        <v>84</v>
      </c>
      <c r="D22" s="97">
        <v>28</v>
      </c>
      <c r="E22" s="97">
        <v>39</v>
      </c>
      <c r="F22" s="97">
        <v>29</v>
      </c>
      <c r="G22" s="97">
        <v>27</v>
      </c>
      <c r="I22" s="153">
        <v>2035</v>
      </c>
      <c r="J22" s="180" cm="1">
        <f t="array" ref="J22">INDEX($D$11:$G$37,MATCH($I$10&amp;J$20,$A$11:$A$37&amp;$B$11:$B$37,0),MATCH($I22,$D$10:$G$10,0))</f>
        <v>59</v>
      </c>
      <c r="K22" s="180" cm="1">
        <f t="array" ref="K22">INDEX($D$11:$G$37,MATCH($I$10&amp;K$20,$A$11:$A$37&amp;$B$11:$B$37,0),MATCH($I22,$D$10:$G$10,0))</f>
        <v>51</v>
      </c>
      <c r="L22" s="180" cm="1">
        <f t="array" ref="L22">INDEX($D$11:$G$37,MATCH($I$10&amp;L$20,$A$11:$A$37&amp;$B$11:$B$37,0),MATCH($I22,$D$10:$G$10,0))</f>
        <v>43</v>
      </c>
      <c r="M22" s="164"/>
      <c r="N22" s="126">
        <f>L22</f>
        <v>43</v>
      </c>
      <c r="O22" s="130">
        <f>K22-L22-P22/2</f>
        <v>4</v>
      </c>
      <c r="P22" s="126">
        <v>8</v>
      </c>
      <c r="Q22" s="126">
        <f>J22-K22-P22/2</f>
        <v>4</v>
      </c>
      <c r="S22" s="117"/>
      <c r="T22" s="1"/>
      <c r="U22" s="83"/>
      <c r="V22" s="105"/>
      <c r="W22" s="53" t="s">
        <v>75</v>
      </c>
      <c r="X22" s="105"/>
    </row>
    <row r="23" spans="1:24" x14ac:dyDescent="0.3">
      <c r="A23" s="83" t="s">
        <v>51</v>
      </c>
      <c r="B23" s="83" t="s">
        <v>7</v>
      </c>
      <c r="D23" s="97">
        <v>50</v>
      </c>
      <c r="E23" s="97">
        <v>53</v>
      </c>
      <c r="F23" s="97">
        <v>42</v>
      </c>
      <c r="G23" s="97">
        <v>40</v>
      </c>
      <c r="I23" s="153">
        <v>2040</v>
      </c>
      <c r="J23" s="180" cm="1">
        <f t="array" ref="J23">INDEX($D$11:$G$37,MATCH($I$10&amp;J$20,$A$11:$A$37&amp;$B$11:$B$37,0),MATCH($I23,$D$10:$G$10,0))</f>
        <v>47</v>
      </c>
      <c r="K23" s="180" cm="1">
        <f t="array" ref="K23">INDEX($D$11:$G$37,MATCH($I$10&amp;K$20,$A$11:$A$37&amp;$B$11:$B$37,0),MATCH($I23,$D$10:$G$10,0))</f>
        <v>39</v>
      </c>
      <c r="L23" s="180" cm="1">
        <f t="array" ref="L23">INDEX($D$11:$G$37,MATCH($I$10&amp;L$20,$A$11:$A$37&amp;$B$11:$B$37,0),MATCH($I23,$D$10:$G$10,0))</f>
        <v>32</v>
      </c>
      <c r="M23" s="164"/>
      <c r="N23" s="126">
        <f>L23</f>
        <v>32</v>
      </c>
      <c r="O23" s="130">
        <f>K23-L23-P23/2</f>
        <v>3</v>
      </c>
      <c r="P23" s="126">
        <v>8</v>
      </c>
      <c r="Q23" s="126">
        <f>J23-K23-P23/2</f>
        <v>4</v>
      </c>
      <c r="S23" s="117"/>
      <c r="T23" s="1"/>
      <c r="U23" s="83"/>
      <c r="V23" s="105"/>
      <c r="W23" s="114"/>
      <c r="X23" s="105"/>
    </row>
    <row r="24" spans="1:24" x14ac:dyDescent="0.3">
      <c r="A24" s="83" t="s">
        <v>51</v>
      </c>
      <c r="B24" s="83" t="s">
        <v>85</v>
      </c>
      <c r="D24" s="97">
        <v>68</v>
      </c>
      <c r="E24" s="97">
        <v>65</v>
      </c>
      <c r="F24" s="97">
        <v>54</v>
      </c>
      <c r="G24" s="97">
        <v>51</v>
      </c>
      <c r="I24" s="153">
        <v>2050</v>
      </c>
      <c r="J24" s="180" cm="1">
        <f t="array" ref="J24">INDEX($D$11:$G$37,MATCH($I$10&amp;J$20,$A$11:$A$37&amp;$B$11:$B$37,0),MATCH($I24,$D$10:$G$10,0))</f>
        <v>46</v>
      </c>
      <c r="K24" s="180" cm="1">
        <f t="array" ref="K24">INDEX($D$11:$G$37,MATCH($I$10&amp;K$20,$A$11:$A$37&amp;$B$11:$B$37,0),MATCH($I24,$D$10:$G$10,0))</f>
        <v>38</v>
      </c>
      <c r="L24" s="180" cm="1">
        <f t="array" ref="L24">INDEX($D$11:$G$37,MATCH($I$10&amp;L$20,$A$11:$A$37&amp;$B$11:$B$37,0),MATCH($I24,$D$10:$G$10,0))</f>
        <v>30</v>
      </c>
      <c r="M24" s="164"/>
      <c r="N24" s="126">
        <f>L24</f>
        <v>30</v>
      </c>
      <c r="O24" s="130">
        <f>K24-L24-P24/2</f>
        <v>4</v>
      </c>
      <c r="P24" s="126">
        <v>8</v>
      </c>
      <c r="Q24" s="126">
        <f>J24-K24-P24/2</f>
        <v>4</v>
      </c>
      <c r="S24" s="117"/>
      <c r="T24" s="1"/>
      <c r="U24" s="83"/>
      <c r="V24" s="105"/>
      <c r="W24" s="114"/>
      <c r="X24" s="105"/>
    </row>
    <row r="25" spans="1:24" x14ac:dyDescent="0.3">
      <c r="A25" s="83" t="s">
        <v>51</v>
      </c>
      <c r="B25" s="83" t="s">
        <v>84</v>
      </c>
      <c r="D25" s="97">
        <v>43</v>
      </c>
      <c r="E25" s="97">
        <v>42</v>
      </c>
      <c r="F25" s="97">
        <v>31</v>
      </c>
      <c r="G25" s="97">
        <v>27</v>
      </c>
      <c r="I25" s="164"/>
      <c r="J25" s="164"/>
      <c r="K25" s="164"/>
      <c r="L25" s="164"/>
      <c r="M25" s="176"/>
      <c r="N25" s="112"/>
      <c r="O25" s="112"/>
      <c r="P25" s="112"/>
      <c r="Q25" s="112"/>
      <c r="R25" s="110"/>
      <c r="S25" s="110"/>
      <c r="U25" s="83"/>
      <c r="V25" s="105"/>
      <c r="W25" s="114"/>
      <c r="X25" s="105"/>
    </row>
    <row r="26" spans="1:24" x14ac:dyDescent="0.3">
      <c r="A26" s="1" t="s">
        <v>89</v>
      </c>
      <c r="B26" s="83" t="s">
        <v>7</v>
      </c>
      <c r="D26" s="97">
        <v>37</v>
      </c>
      <c r="E26" s="97">
        <v>52</v>
      </c>
      <c r="F26" s="97">
        <v>38</v>
      </c>
      <c r="G26" s="97">
        <v>38</v>
      </c>
      <c r="I26" s="164"/>
      <c r="J26" s="164"/>
      <c r="K26" s="164"/>
      <c r="L26" s="164"/>
      <c r="M26" s="176"/>
      <c r="N26" s="110"/>
      <c r="O26" s="110"/>
      <c r="P26" s="110"/>
      <c r="Q26" s="110"/>
      <c r="R26" s="110"/>
      <c r="S26" s="110"/>
      <c r="U26" s="83"/>
      <c r="V26" s="105"/>
      <c r="W26" s="114"/>
      <c r="X26" s="105"/>
    </row>
    <row r="27" spans="1:24" x14ac:dyDescent="0.3">
      <c r="A27" s="1" t="s">
        <v>89</v>
      </c>
      <c r="B27" s="83" t="s">
        <v>85</v>
      </c>
      <c r="D27" s="97">
        <v>48</v>
      </c>
      <c r="E27" s="97">
        <v>62</v>
      </c>
      <c r="F27" s="97">
        <v>46</v>
      </c>
      <c r="G27" s="97">
        <v>46</v>
      </c>
      <c r="N27" s="113"/>
      <c r="O27" s="113"/>
      <c r="P27" s="113"/>
      <c r="Q27" s="113"/>
      <c r="R27" s="113"/>
      <c r="S27" s="113"/>
      <c r="U27" s="83"/>
      <c r="V27" s="83"/>
      <c r="W27" s="114"/>
      <c r="X27" s="83"/>
    </row>
    <row r="28" spans="1:24" x14ac:dyDescent="0.3">
      <c r="A28" s="1" t="s">
        <v>89</v>
      </c>
      <c r="B28" s="83" t="s">
        <v>84</v>
      </c>
      <c r="D28" s="97">
        <v>32</v>
      </c>
      <c r="E28" s="97">
        <v>43</v>
      </c>
      <c r="F28" s="97">
        <v>30</v>
      </c>
      <c r="G28" s="97">
        <v>28</v>
      </c>
      <c r="N28" s="113"/>
      <c r="O28" s="113"/>
      <c r="P28" s="113"/>
      <c r="Q28" s="113"/>
      <c r="R28" s="113"/>
      <c r="S28" s="113"/>
      <c r="U28" s="83"/>
      <c r="V28" s="83"/>
      <c r="W28" s="114"/>
      <c r="X28" s="83"/>
    </row>
    <row r="29" spans="1:24" x14ac:dyDescent="0.3">
      <c r="A29" s="83" t="s">
        <v>81</v>
      </c>
      <c r="B29" s="83" t="s">
        <v>7</v>
      </c>
      <c r="D29" s="97">
        <v>45</v>
      </c>
      <c r="E29" s="97">
        <v>52</v>
      </c>
      <c r="F29" s="97">
        <v>40</v>
      </c>
      <c r="G29" s="97">
        <v>40</v>
      </c>
      <c r="N29" s="113"/>
      <c r="O29" s="113"/>
      <c r="P29" s="113"/>
      <c r="Q29" s="113"/>
      <c r="R29" s="113"/>
      <c r="S29" s="113"/>
      <c r="U29" s="83"/>
      <c r="V29" s="83"/>
      <c r="W29" s="114"/>
      <c r="X29" s="83"/>
    </row>
    <row r="30" spans="1:24" x14ac:dyDescent="0.3">
      <c r="A30" s="83" t="s">
        <v>81</v>
      </c>
      <c r="B30" s="83" t="s">
        <v>85</v>
      </c>
      <c r="D30" s="97">
        <v>55</v>
      </c>
      <c r="E30" s="97">
        <v>62</v>
      </c>
      <c r="F30" s="97">
        <v>48</v>
      </c>
      <c r="G30" s="97">
        <v>47</v>
      </c>
      <c r="R30" s="113"/>
      <c r="S30" s="113"/>
      <c r="U30" s="83"/>
      <c r="V30" s="83"/>
      <c r="W30" s="114"/>
      <c r="X30" s="83"/>
    </row>
    <row r="31" spans="1:24" x14ac:dyDescent="0.3">
      <c r="A31" s="83" t="s">
        <v>81</v>
      </c>
      <c r="B31" s="83" t="s">
        <v>84</v>
      </c>
      <c r="D31" s="97">
        <v>36</v>
      </c>
      <c r="E31" s="97">
        <v>42</v>
      </c>
      <c r="F31" s="97">
        <v>30</v>
      </c>
      <c r="G31" s="97">
        <v>28</v>
      </c>
      <c r="R31" s="113"/>
      <c r="S31" s="113"/>
      <c r="U31" s="83"/>
      <c r="V31" s="83"/>
      <c r="W31" s="114"/>
      <c r="X31" s="83"/>
    </row>
    <row r="32" spans="1:24" x14ac:dyDescent="0.3">
      <c r="A32" s="83" t="s">
        <v>39</v>
      </c>
      <c r="B32" s="83" t="s">
        <v>7</v>
      </c>
      <c r="D32" s="97">
        <v>59</v>
      </c>
      <c r="E32" s="97">
        <v>58</v>
      </c>
      <c r="F32" s="97">
        <v>41</v>
      </c>
      <c r="G32" s="97">
        <v>39</v>
      </c>
      <c r="R32" s="113"/>
      <c r="S32" s="113"/>
      <c r="U32" s="83"/>
      <c r="V32" s="83"/>
      <c r="W32" s="114"/>
      <c r="X32" s="83"/>
    </row>
    <row r="33" spans="1:24" x14ac:dyDescent="0.3">
      <c r="A33" s="83" t="s">
        <v>39</v>
      </c>
      <c r="B33" s="83" t="s">
        <v>85</v>
      </c>
      <c r="D33" s="97">
        <v>79</v>
      </c>
      <c r="E33" s="97">
        <v>71</v>
      </c>
      <c r="F33" s="97">
        <v>56</v>
      </c>
      <c r="G33" s="97">
        <v>52</v>
      </c>
      <c r="R33" s="113"/>
      <c r="S33" s="113"/>
      <c r="U33" s="83"/>
      <c r="V33" s="83"/>
      <c r="W33" s="114"/>
      <c r="X33" s="83"/>
    </row>
    <row r="34" spans="1:24" x14ac:dyDescent="0.3">
      <c r="A34" s="83" t="s">
        <v>39</v>
      </c>
      <c r="B34" s="83" t="s">
        <v>84</v>
      </c>
      <c r="D34" s="97">
        <v>46</v>
      </c>
      <c r="E34" s="97">
        <v>46</v>
      </c>
      <c r="F34" s="97">
        <v>28</v>
      </c>
      <c r="G34" s="97">
        <v>26</v>
      </c>
      <c r="R34" s="113"/>
      <c r="S34" s="113"/>
      <c r="U34" s="83"/>
      <c r="V34" s="83"/>
      <c r="W34" s="114"/>
      <c r="X34" s="83"/>
    </row>
    <row r="35" spans="1:24" x14ac:dyDescent="0.3">
      <c r="A35" s="83" t="s">
        <v>75</v>
      </c>
      <c r="B35" s="83" t="s">
        <v>7</v>
      </c>
      <c r="D35" s="97">
        <v>44</v>
      </c>
      <c r="E35" s="97">
        <v>51</v>
      </c>
      <c r="F35" s="97">
        <v>39</v>
      </c>
      <c r="G35" s="97">
        <v>38</v>
      </c>
      <c r="R35" s="113"/>
      <c r="S35" s="113"/>
      <c r="U35" s="83"/>
      <c r="V35" s="83"/>
      <c r="W35" s="114"/>
      <c r="X35" s="83"/>
    </row>
    <row r="36" spans="1:24" x14ac:dyDescent="0.3">
      <c r="A36" s="83" t="s">
        <v>75</v>
      </c>
      <c r="B36" s="83" t="s">
        <v>85</v>
      </c>
      <c r="D36" s="97">
        <v>53</v>
      </c>
      <c r="E36" s="97">
        <v>59</v>
      </c>
      <c r="F36" s="97">
        <v>47</v>
      </c>
      <c r="G36" s="97">
        <v>46</v>
      </c>
      <c r="R36" s="113"/>
      <c r="S36" s="113"/>
      <c r="U36" s="83"/>
      <c r="V36" s="83"/>
      <c r="W36" s="114"/>
      <c r="X36" s="83"/>
    </row>
    <row r="37" spans="1:24" x14ac:dyDescent="0.3">
      <c r="A37" s="83" t="s">
        <v>75</v>
      </c>
      <c r="B37" s="83" t="s">
        <v>84</v>
      </c>
      <c r="D37" s="97">
        <v>39</v>
      </c>
      <c r="E37" s="97">
        <v>43</v>
      </c>
      <c r="F37" s="97">
        <v>32</v>
      </c>
      <c r="G37" s="97">
        <v>30</v>
      </c>
      <c r="I37" s="1"/>
      <c r="R37" s="113"/>
      <c r="S37" s="113"/>
      <c r="U37" s="83"/>
      <c r="V37" s="83"/>
      <c r="W37" s="115"/>
      <c r="X37" s="83"/>
    </row>
    <row r="38" spans="1:24" ht="14.4" x14ac:dyDescent="0.3">
      <c r="C38" s="1"/>
      <c r="D38" s="1"/>
      <c r="E38" s="1"/>
      <c r="F38" s="1"/>
      <c r="G38" s="1"/>
      <c r="I38" s="1"/>
      <c r="U38" s="83"/>
      <c r="V38" s="83"/>
      <c r="W38" s="115"/>
      <c r="X38" s="83"/>
    </row>
    <row r="39" spans="1:24" ht="14.4" x14ac:dyDescent="0.3">
      <c r="C39" s="1"/>
      <c r="D39" s="1"/>
      <c r="E39" s="1"/>
      <c r="F39" s="1"/>
      <c r="G39" s="1"/>
      <c r="I39" s="1"/>
      <c r="U39" s="83"/>
      <c r="V39" s="83"/>
      <c r="W39" s="115"/>
      <c r="X39" s="83"/>
    </row>
    <row r="40" spans="1:24" ht="14.4" x14ac:dyDescent="0.3">
      <c r="C40" s="1"/>
      <c r="D40" s="1"/>
      <c r="E40" s="1"/>
      <c r="F40" s="1"/>
      <c r="G40" s="1"/>
      <c r="I40" s="1"/>
      <c r="U40" s="83"/>
      <c r="V40" s="83"/>
      <c r="W40" s="115"/>
      <c r="X40" s="83"/>
    </row>
    <row r="41" spans="1:24" ht="14.4" x14ac:dyDescent="0.3">
      <c r="C41" s="1"/>
      <c r="D41" s="1"/>
      <c r="E41" s="1"/>
      <c r="F41" s="1"/>
      <c r="G41" s="1"/>
      <c r="I41" s="1"/>
      <c r="U41" s="83"/>
      <c r="V41" s="83"/>
      <c r="W41" s="115"/>
      <c r="X41" s="83"/>
    </row>
    <row r="42" spans="1:24" ht="14.4" x14ac:dyDescent="0.3">
      <c r="C42" s="1"/>
      <c r="D42" s="1"/>
      <c r="E42" s="1"/>
      <c r="F42" s="1"/>
      <c r="G42" s="1"/>
      <c r="I42" s="1"/>
      <c r="U42" s="83"/>
      <c r="V42" s="83"/>
      <c r="W42" s="115"/>
      <c r="X42" s="83"/>
    </row>
    <row r="43" spans="1:24" ht="14.4" x14ac:dyDescent="0.3">
      <c r="C43" s="1"/>
      <c r="D43" s="1"/>
      <c r="E43" s="1"/>
      <c r="F43" s="1"/>
      <c r="G43" s="1"/>
      <c r="I43" s="1"/>
      <c r="U43" s="83"/>
      <c r="V43" s="83"/>
      <c r="W43" s="115"/>
      <c r="X43" s="83"/>
    </row>
    <row r="44" spans="1:24" ht="14.4" x14ac:dyDescent="0.3">
      <c r="C44" s="1"/>
      <c r="D44" s="1"/>
      <c r="E44" s="1"/>
      <c r="F44" s="1"/>
      <c r="G44" s="1"/>
      <c r="I44" s="1"/>
      <c r="U44" s="83"/>
      <c r="V44" s="83"/>
      <c r="W44" s="115"/>
      <c r="X44" s="83"/>
    </row>
    <row r="45" spans="1:24" ht="14.4" x14ac:dyDescent="0.3">
      <c r="C45" s="1"/>
      <c r="D45" s="1"/>
      <c r="E45" s="1"/>
      <c r="F45" s="1"/>
      <c r="G45" s="1"/>
      <c r="I45" s="1"/>
      <c r="U45" s="83"/>
      <c r="V45" s="83"/>
      <c r="W45" s="115"/>
      <c r="X45" s="83"/>
    </row>
    <row r="46" spans="1:24" ht="14.4" x14ac:dyDescent="0.3">
      <c r="C46" s="1"/>
      <c r="D46" s="1"/>
      <c r="E46" s="1"/>
      <c r="F46" s="1"/>
      <c r="G46" s="1"/>
      <c r="U46" s="83"/>
      <c r="V46" s="83"/>
      <c r="W46" s="115"/>
      <c r="X46" s="83"/>
    </row>
    <row r="47" spans="1:24" ht="14.4" x14ac:dyDescent="0.3">
      <c r="C47" s="1"/>
      <c r="D47" s="1"/>
      <c r="E47" s="1"/>
      <c r="F47" s="1"/>
      <c r="G47" s="1"/>
      <c r="U47" s="83"/>
      <c r="V47" s="83"/>
      <c r="W47" s="115"/>
      <c r="X47" s="83"/>
    </row>
    <row r="48" spans="1:24" ht="14.4" x14ac:dyDescent="0.3">
      <c r="C48" s="1"/>
      <c r="D48" s="1"/>
      <c r="E48" s="1"/>
      <c r="F48" s="1"/>
      <c r="G48" s="1"/>
      <c r="U48" s="83"/>
      <c r="V48" s="83"/>
      <c r="W48" s="115"/>
      <c r="X48" s="83"/>
    </row>
    <row r="49" spans="3:24" ht="14.4" x14ac:dyDescent="0.3">
      <c r="C49" s="1"/>
      <c r="D49" s="1"/>
      <c r="E49" s="1"/>
      <c r="F49" s="1"/>
      <c r="G49" s="1"/>
      <c r="U49" s="83"/>
      <c r="V49" s="83"/>
      <c r="W49" s="115"/>
      <c r="X49" s="83"/>
    </row>
    <row r="50" spans="3:24" ht="14.4" x14ac:dyDescent="0.3">
      <c r="C50" s="1"/>
      <c r="D50" s="1"/>
      <c r="E50" s="1"/>
      <c r="F50" s="1"/>
      <c r="G50" s="1"/>
      <c r="U50" s="83"/>
      <c r="V50" s="83"/>
      <c r="W50" s="115"/>
      <c r="X50" s="83"/>
    </row>
    <row r="51" spans="3:24" ht="14.4" x14ac:dyDescent="0.3">
      <c r="C51" s="1"/>
      <c r="D51" s="1"/>
      <c r="E51" s="1"/>
      <c r="F51" s="1"/>
      <c r="G51" s="1"/>
      <c r="U51" s="83"/>
      <c r="V51" s="83"/>
      <c r="W51" s="115"/>
      <c r="X51" s="83"/>
    </row>
    <row r="52" spans="3:24" ht="14.4" x14ac:dyDescent="0.3">
      <c r="C52" s="1"/>
      <c r="D52" s="1"/>
      <c r="E52" s="1"/>
      <c r="F52" s="1"/>
      <c r="G52" s="1"/>
      <c r="U52" s="83"/>
      <c r="V52" s="83"/>
      <c r="W52" s="115"/>
      <c r="X52" s="83"/>
    </row>
    <row r="53" spans="3:24" ht="14.4" x14ac:dyDescent="0.3">
      <c r="C53" s="1"/>
      <c r="D53" s="1"/>
      <c r="E53" s="1"/>
      <c r="F53" s="1"/>
      <c r="G53" s="1"/>
      <c r="U53" s="83"/>
      <c r="V53" s="83"/>
      <c r="W53" s="115"/>
      <c r="X53" s="83"/>
    </row>
    <row r="54" spans="3:24" ht="14.4" x14ac:dyDescent="0.3">
      <c r="C54" s="1"/>
      <c r="D54" s="1"/>
      <c r="E54" s="1"/>
      <c r="F54" s="1"/>
      <c r="G54" s="1"/>
      <c r="U54" s="83"/>
      <c r="V54" s="83"/>
      <c r="W54" s="115"/>
      <c r="X54" s="83"/>
    </row>
    <row r="55" spans="3:24" ht="14.4" x14ac:dyDescent="0.3">
      <c r="C55" s="1"/>
      <c r="D55" s="1"/>
      <c r="E55" s="1"/>
      <c r="F55" s="1"/>
      <c r="G55" s="1"/>
      <c r="U55" s="83"/>
      <c r="V55" s="83"/>
      <c r="W55" s="115"/>
      <c r="X55" s="83"/>
    </row>
    <row r="56" spans="3:24" ht="14.4" x14ac:dyDescent="0.3">
      <c r="C56" s="1"/>
      <c r="D56" s="1"/>
      <c r="E56" s="1"/>
      <c r="F56" s="1"/>
      <c r="G56" s="1"/>
      <c r="U56" s="83"/>
      <c r="V56" s="83"/>
      <c r="W56" s="115"/>
      <c r="X56" s="83"/>
    </row>
    <row r="57" spans="3:24" ht="14.4" x14ac:dyDescent="0.3">
      <c r="C57" s="1"/>
      <c r="D57" s="1"/>
      <c r="E57" s="1"/>
      <c r="F57" s="1"/>
      <c r="G57" s="1"/>
      <c r="U57" s="83"/>
      <c r="V57" s="83"/>
      <c r="W57" s="115"/>
      <c r="X57" s="83"/>
    </row>
    <row r="58" spans="3:24" ht="14.4" x14ac:dyDescent="0.3">
      <c r="C58" s="1"/>
      <c r="D58" s="1"/>
      <c r="E58" s="1"/>
      <c r="F58" s="1"/>
      <c r="G58" s="1"/>
      <c r="U58" s="83"/>
      <c r="V58" s="83"/>
      <c r="W58" s="115"/>
      <c r="X58" s="83"/>
    </row>
    <row r="59" spans="3:24" ht="14.4" x14ac:dyDescent="0.3">
      <c r="C59" s="1"/>
      <c r="D59" s="1"/>
      <c r="E59" s="1"/>
      <c r="F59" s="1"/>
      <c r="G59" s="1"/>
      <c r="U59" s="83"/>
      <c r="V59" s="83"/>
      <c r="W59" s="115"/>
      <c r="X59" s="83"/>
    </row>
    <row r="60" spans="3:24" ht="14.4" x14ac:dyDescent="0.3">
      <c r="C60" s="1"/>
      <c r="D60" s="1"/>
      <c r="E60" s="1"/>
      <c r="F60" s="1"/>
      <c r="G60" s="1"/>
      <c r="U60" s="83"/>
      <c r="V60" s="83"/>
      <c r="W60" s="115"/>
      <c r="X60" s="83"/>
    </row>
    <row r="61" spans="3:24" ht="14.4" x14ac:dyDescent="0.3">
      <c r="C61" s="1"/>
      <c r="D61" s="1"/>
      <c r="E61" s="1"/>
      <c r="F61" s="1"/>
      <c r="G61" s="1"/>
      <c r="U61" s="83"/>
      <c r="V61" s="83"/>
      <c r="W61" s="115"/>
    </row>
  </sheetData>
  <mergeCells count="2">
    <mergeCell ref="I9:J9"/>
    <mergeCell ref="I10:J11"/>
  </mergeCells>
  <dataValidations count="1">
    <dataValidation type="list" allowBlank="1" showInputMessage="1" showErrorMessage="1" sqref="I10:J11" xr:uid="{CA66D327-747F-42B8-850B-CE13D11BE6A1}">
      <formula1>$W$14:$W$22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8112996-64fd-402b-9c86-8e61787f30ff">ARBEIDSROM-633-44705</_dlc_DocId>
    <_dlc_DocIdUrl xmlns="98112996-64fd-402b-9c86-8e61787f30ff">
      <Url>http://samhandling.statnett.no/PlanOgAnalyse/_layouts/15/DocIdRedir.aspx?ID=ARBEIDSROM-633-44705</Url>
      <Description>ARBEIDSROM-633-44705</Description>
    </_dlc_DocIdUrl>
    <Sensitivity xmlns="4b02223f-79db-47c0-b5e8-5ec0321a0115" xsi:nil="true"/>
    <lcf76f155ced4ddcb4097134ff3c332f xmlns="8ce9d2f1-ee31-4552-9815-0567a4ed2dc8">
      <Terms xmlns="http://schemas.microsoft.com/office/infopath/2007/PartnerControls"/>
    </lcf76f155ced4ddcb4097134ff3c332f>
    <TaxCatchAll xmlns="98112996-64fd-402b-9c86-8e61787f30ff" xsi:nil="true"/>
  </documentManagement>
</p:properties>
</file>

<file path=customXml/item3.xml><?xml version="1.0" encoding="utf-8"?>
<?mso-contentType ?>
<spe:Receivers xmlns:spe="http://schemas.microsoft.com/sharepoint/event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98CD2CCE0047E4083BC4AEF1F39061E" ma:contentTypeVersion="18" ma:contentTypeDescription="Opprett et nytt dokument." ma:contentTypeScope="" ma:versionID="7396941bcb3a6ac54ff7209a33fca21a">
  <xsd:schema xmlns:xsd="http://www.w3.org/2001/XMLSchema" xmlns:xs="http://www.w3.org/2001/XMLSchema" xmlns:p="http://schemas.microsoft.com/office/2006/metadata/properties" xmlns:ns2="98112996-64fd-402b-9c86-8e61787f30ff" xmlns:ns3="4b02223f-79db-47c0-b5e8-5ec0321a0115" xmlns:ns4="8ce9d2f1-ee31-4552-9815-0567a4ed2dc8" targetNamespace="http://schemas.microsoft.com/office/2006/metadata/properties" ma:root="true" ma:fieldsID="7d90791c1f399dbb30222432d83461d1" ns2:_="" ns3:_="" ns4:_="">
    <xsd:import namespace="98112996-64fd-402b-9c86-8e61787f30ff"/>
    <xsd:import namespace="4b02223f-79db-47c0-b5e8-5ec0321a0115"/>
    <xsd:import namespace="8ce9d2f1-ee31-4552-9815-0567a4ed2dc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nsitivity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OCR" minOccurs="0"/>
                <xsd:element ref="ns2:TaxCatchAll" minOccurs="0"/>
                <xsd:element ref="ns4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112996-64fd-402b-9c86-8e61787f30f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c720d71-7ee9-44d4-bd3c-41d97e9fb741}" ma:internalName="TaxCatchAll" ma:showField="CatchAllData" ma:web="98112996-64fd-402b-9c86-8e61787f30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2223f-79db-47c0-b5e8-5ec0321a0115" elementFormDefault="qualified">
    <xsd:import namespace="http://schemas.microsoft.com/office/2006/documentManagement/types"/>
    <xsd:import namespace="http://schemas.microsoft.com/office/infopath/2007/PartnerControls"/>
    <xsd:element name="Sensitivity" ma:index="11" nillable="true" ma:displayName="Verdivurdering" ma:format="Dropdown" ma:internalName="Sensitivity">
      <xsd:simpleType>
        <xsd:restriction base="dms:Choice">
          <xsd:enumeration value="Statnett åpen"/>
          <xsd:enumeration value="Statnett intern"/>
          <xsd:enumeration value="Statnett konfidensiell"/>
          <xsd:enumeration value="Statnett sensitiv"/>
          <xsd:enumeration value="Statnett sensitiv Kraftsensitiv"/>
          <xsd:enumeration value="Statnett sensitiv -(EN) Sensitive energy data"/>
          <xsd:enumeration value="Statnett sensitiv Markedssensitiv"/>
          <xsd:enumeration value="Statnett sensitiv -(EN) Sensitive market data"/>
          <xsd:enumeration value="Statnett sensitiv Sensitive personopplysninger"/>
          <xsd:enumeration value="Statnett sensitiv -(EN) Sensitive personal data"/>
          <xsd:enumeration value="Annet"/>
          <xsd:enumeration value="Annet Ikke Statnett-informasjon"/>
          <xsd:enumeration value="Annet Ikke jobbrelate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e9d2f1-ee31-4552-9815-0567a4ed2d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5" nillable="true" ma:taxonomy="true" ma:internalName="lcf76f155ced4ddcb4097134ff3c332f" ma:taxonomyFieldName="MediaServiceImageTags" ma:displayName="Bildemerkelapper" ma:readOnly="false" ma:fieldId="{5cf76f15-5ced-4ddc-b409-7134ff3c332f}" ma:taxonomyMulti="true" ma:sspId="a8cafb89-d1b3-4155-81e5-ef749a9dca8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D7C5C9-DE78-454B-9B0E-C2633B1505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87F187-9DB4-430E-8D1D-F0F94DE7A73F}">
  <ds:schemaRefs>
    <ds:schemaRef ds:uri="4b02223f-79db-47c0-b5e8-5ec0321a0115"/>
    <ds:schemaRef ds:uri="http://schemas.microsoft.com/office/2006/documentManagement/types"/>
    <ds:schemaRef ds:uri="http://purl.org/dc/dcmitype/"/>
    <ds:schemaRef ds:uri="http://www.w3.org/XML/1998/namespace"/>
    <ds:schemaRef ds:uri="8ce9d2f1-ee31-4552-9815-0567a4ed2dc8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98112996-64fd-402b-9c86-8e61787f30ff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3C972D9-385A-43E6-858F-B88734007E2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CB7FBA5-7949-4E46-83A2-ABFD025BA6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112996-64fd-402b-9c86-8e61787f30ff"/>
    <ds:schemaRef ds:uri="4b02223f-79db-47c0-b5e8-5ec0321a0115"/>
    <ds:schemaRef ds:uri="8ce9d2f1-ee31-4552-9815-0567a4ed2d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Info</vt:lpstr>
      <vt:lpstr>Brenselspriser og CO2</vt:lpstr>
      <vt:lpstr>Forbruk og produksjon Europa</vt:lpstr>
      <vt:lpstr>Forbruk og produksjon Norden</vt:lpstr>
      <vt:lpstr>Norsk forbruk</vt:lpstr>
      <vt:lpstr>Kraftpriser_Europa</vt:lpstr>
      <vt:lpstr>Kraftpriser_Norden</vt:lpstr>
    </vt:vector>
  </TitlesOfParts>
  <Manager/>
  <Company>Statnett SF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Vegard Holmefjord</dc:creator>
  <cp:keywords/>
  <dc:description/>
  <cp:lastModifiedBy>Julie Larsen Gunnerød</cp:lastModifiedBy>
  <cp:revision/>
  <dcterms:created xsi:type="dcterms:W3CDTF">2018-12-12T12:06:55Z</dcterms:created>
  <dcterms:modified xsi:type="dcterms:W3CDTF">2023-03-24T12:47:27Z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0x010100E98CD2CCE0047E4083BC4AEF1F39061E</vt:lpwstr>
  </property>
  <property fmtid="{D5CDD505-2E9C-101B-9397-08002B2CF9AE}" pid="3" name="_dlc_DocIdItemGuid">
    <vt:lpwstr>cbcbba32-b0ea-456c-9282-7ceabdb02717</vt:lpwstr>
  </property>
  <property fmtid="{D5CDD505-2E9C-101B-9397-08002B2CF9AE}" pid="4" name="MediaServiceImageTags">
    <vt:lpwstr/>
  </property>
  <property fmtid="{D5CDD505-2E9C-101B-9397-08002B2CF9AE}" pid="5" name="MSIP_Label_82ce82a2-c9dc-484b-9d3f-6e6f4582d96b_Enabled">
    <vt:lpwstr>true</vt:lpwstr>
  </property>
  <property fmtid="{D5CDD505-2E9C-101B-9397-08002B2CF9AE}" pid="6" name="MSIP_Label_82ce82a2-c9dc-484b-9d3f-6e6f4582d96b_SetDate">
    <vt:lpwstr>2023-03-22T07:49:23Z</vt:lpwstr>
  </property>
  <property fmtid="{D5CDD505-2E9C-101B-9397-08002B2CF9AE}" pid="7" name="MSIP_Label_82ce82a2-c9dc-484b-9d3f-6e6f4582d96b_Method">
    <vt:lpwstr>Privileged</vt:lpwstr>
  </property>
  <property fmtid="{D5CDD505-2E9C-101B-9397-08002B2CF9AE}" pid="8" name="MSIP_Label_82ce82a2-c9dc-484b-9d3f-6e6f4582d96b_Name">
    <vt:lpwstr>Statnett åpen_0</vt:lpwstr>
  </property>
  <property fmtid="{D5CDD505-2E9C-101B-9397-08002B2CF9AE}" pid="9" name="MSIP_Label_82ce82a2-c9dc-484b-9d3f-6e6f4582d96b_SiteId">
    <vt:lpwstr>a8d61462-f252-44b2-bf6a-d7231960c041</vt:lpwstr>
  </property>
  <property fmtid="{D5CDD505-2E9C-101B-9397-08002B2CF9AE}" pid="10" name="MSIP_Label_82ce82a2-c9dc-484b-9d3f-6e6f4582d96b_ActionId">
    <vt:lpwstr>ad76b10e-cff5-4fb1-ad33-2b4dd0ce2b2f</vt:lpwstr>
  </property>
  <property fmtid="{D5CDD505-2E9C-101B-9397-08002B2CF9AE}" pid="11" name="MSIP_Label_82ce82a2-c9dc-484b-9d3f-6e6f4582d96b_ContentBits">
    <vt:lpwstr>1</vt:lpwstr>
  </property>
</Properties>
</file>